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fileSharing readOnlyRecommended="1"/>
  <workbookPr codeName="ThisWorkbook" defaultThemeVersion="166925"/>
  <mc:AlternateContent xmlns:mc="http://schemas.openxmlformats.org/markup-compatibility/2006">
    <mc:Choice Requires="x15">
      <x15ac:absPath xmlns:x15ac="http://schemas.microsoft.com/office/spreadsheetml/2010/11/ac" url="/Users/samiawyatt/Downloads/"/>
    </mc:Choice>
  </mc:AlternateContent>
  <xr:revisionPtr revIDLastSave="0" documentId="8_{07304B69-491C-2549-9973-BCBE612E1427}" xr6:coauthVersionLast="47" xr6:coauthVersionMax="47" xr10:uidLastSave="{00000000-0000-0000-0000-000000000000}"/>
  <bookViews>
    <workbookView xWindow="0" yWindow="760" windowWidth="34560" windowHeight="20320" xr2:uid="{2BBEE188-08A3-43DC-B0B0-348C3500972D}"/>
  </bookViews>
  <sheets>
    <sheet name="FITD Worksheet" sheetId="19" r:id="rId1"/>
    <sheet name="Form 2441" sheetId="13" r:id="rId2"/>
    <sheet name="CTC Worksheet" sheetId="11" r:id="rId3"/>
    <sheet name="CTC Wksht - Pub 972" sheetId="14" r:id="rId4"/>
    <sheet name="Schedule 8812" sheetId="2" r:id="rId5"/>
    <sheet name="Earned Income - CTC" sheetId="15" r:id="rId6"/>
    <sheet name="EIC Worksheet" sheetId="16" r:id="rId7"/>
    <sheet name="Pub 596 Worksheet 1" sheetId="20" r:id="rId8"/>
    <sheet name="Worksheet A" sheetId="17" r:id="rId9"/>
    <sheet name="Worksheet B" sheetId="18" r:id="rId10"/>
    <sheet name="Lookup" sheetId="10" state="hidden" r:id="rId11"/>
  </sheets>
  <definedNames>
    <definedName name="_xlnm.Print_Area" localSheetId="3">'CTC Wksht - Pub 972'!$A$3:$N$106</definedName>
    <definedName name="_xlnm.Print_Area" localSheetId="2">'CTC Worksheet'!$A$3:$N$37</definedName>
    <definedName name="_xlnm.Print_Area" localSheetId="5">'Earned Income - CTC'!$A$3:$N$21</definedName>
    <definedName name="_xlnm.Print_Area" localSheetId="6">'EIC Worksheet'!$A$3:$N$89</definedName>
    <definedName name="_xlnm.Print_Area" localSheetId="0">'FITD Worksheet'!$A$1:$L$39</definedName>
    <definedName name="_xlnm.Print_Area" localSheetId="1">'Form 2441'!$A$4:$N$54</definedName>
    <definedName name="_xlnm.Print_Area" localSheetId="7">'Pub 596 Worksheet 1'!$A$3:$L$31</definedName>
    <definedName name="_xlnm.Print_Area" localSheetId="4">'Schedule 8812'!$A$3:$N$55</definedName>
    <definedName name="_xlnm.Print_Area" localSheetId="8">'Worksheet A'!$A$3:$N$21</definedName>
    <definedName name="_xlnm.Print_Area" localSheetId="9">'Worksheet B'!$A$3:$N$40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9" l="1"/>
  <c r="L24" i="19"/>
  <c r="L23" i="19"/>
  <c r="L22" i="20"/>
  <c r="L18" i="20"/>
  <c r="L14" i="20"/>
  <c r="I9" i="2"/>
  <c r="L22" i="14"/>
  <c r="G9" i="2"/>
  <c r="L23" i="20" l="1"/>
  <c r="A25" i="20" s="1"/>
  <c r="I33" i="19"/>
  <c r="I32" i="19"/>
  <c r="I31" i="19"/>
  <c r="I30" i="19"/>
  <c r="I28" i="19"/>
  <c r="J28" i="19"/>
  <c r="J36" i="19"/>
  <c r="J35" i="19"/>
  <c r="L21" i="19"/>
  <c r="K39" i="19"/>
  <c r="J31" i="19"/>
  <c r="J33" i="19" s="1"/>
  <c r="L10" i="19"/>
  <c r="L5" i="19"/>
  <c r="K5" i="19"/>
  <c r="K4" i="19"/>
  <c r="K3" i="19"/>
  <c r="K11" i="19"/>
  <c r="K10" i="19"/>
  <c r="L21" i="11"/>
  <c r="Y29" i="13"/>
  <c r="K34" i="19"/>
  <c r="I34" i="19"/>
  <c r="A26" i="20" l="1"/>
  <c r="L11" i="19"/>
  <c r="K38" i="19"/>
  <c r="K37" i="19"/>
  <c r="I36" i="19"/>
  <c r="I35" i="19"/>
  <c r="K28" i="19"/>
  <c r="K27" i="19"/>
  <c r="K26" i="19"/>
  <c r="K25" i="19"/>
  <c r="K23" i="19"/>
  <c r="K24" i="19"/>
  <c r="K21" i="19"/>
  <c r="L20" i="19"/>
  <c r="K20" i="19"/>
  <c r="K19" i="19"/>
  <c r="K18" i="19"/>
  <c r="K17" i="19"/>
  <c r="K16" i="19"/>
  <c r="H49" i="14" l="1"/>
  <c r="I6" i="14" l="1"/>
  <c r="A13" i="11"/>
  <c r="L12" i="15"/>
  <c r="W77" i="14"/>
  <c r="L72" i="14" s="1"/>
  <c r="A72" i="18" l="1"/>
  <c r="D79" i="18" s="1"/>
  <c r="A36" i="18"/>
  <c r="L18" i="18"/>
  <c r="L11" i="18"/>
  <c r="L13" i="18" s="1"/>
  <c r="H7" i="18"/>
  <c r="L29" i="18" s="1"/>
  <c r="A53" i="17"/>
  <c r="D57" i="17" s="1"/>
  <c r="A17" i="17"/>
  <c r="H7" i="17"/>
  <c r="L10" i="17" s="1"/>
  <c r="M77" i="16"/>
  <c r="M78" i="16" s="1"/>
  <c r="M80" i="16" s="1"/>
  <c r="I9" i="17" s="1"/>
  <c r="A14" i="17" s="1"/>
  <c r="D26" i="16"/>
  <c r="A28" i="16" l="1"/>
  <c r="G28" i="16"/>
  <c r="D74" i="18"/>
  <c r="D72" i="18"/>
  <c r="D76" i="18"/>
  <c r="D73" i="18"/>
  <c r="D77" i="18"/>
  <c r="D78" i="18"/>
  <c r="D75" i="18"/>
  <c r="L22" i="18"/>
  <c r="L23" i="18" s="1"/>
  <c r="K39" i="2" s="1"/>
  <c r="K44" i="2"/>
  <c r="D55" i="17"/>
  <c r="D59" i="17"/>
  <c r="A54" i="17"/>
  <c r="C53" i="17" s="1"/>
  <c r="D54" i="17"/>
  <c r="D58" i="17"/>
  <c r="D56" i="17"/>
  <c r="D60" i="17"/>
  <c r="D53" i="17"/>
  <c r="A31" i="17"/>
  <c r="A73" i="18"/>
  <c r="A13" i="17"/>
  <c r="A18" i="17" s="1"/>
  <c r="C57" i="17" l="1"/>
  <c r="C58" i="17"/>
  <c r="C55" i="17"/>
  <c r="L16" i="17" s="1"/>
  <c r="C59" i="17"/>
  <c r="C54" i="17"/>
  <c r="C60" i="17"/>
  <c r="C56" i="17"/>
  <c r="D35" i="17"/>
  <c r="D34" i="17"/>
  <c r="D33" i="17"/>
  <c r="D32" i="17"/>
  <c r="D31" i="17"/>
  <c r="D38" i="17"/>
  <c r="D37" i="17"/>
  <c r="D36" i="17"/>
  <c r="C72" i="18"/>
  <c r="C79" i="18"/>
  <c r="C78" i="18"/>
  <c r="C74" i="18"/>
  <c r="C77" i="18"/>
  <c r="C73" i="18"/>
  <c r="C76" i="18"/>
  <c r="C75" i="18"/>
  <c r="A32" i="17"/>
  <c r="A26" i="18"/>
  <c r="A25" i="18"/>
  <c r="I28" i="18" s="1"/>
  <c r="C34" i="17" l="1"/>
  <c r="C36" i="17"/>
  <c r="C32" i="17"/>
  <c r="C35" i="17"/>
  <c r="C31" i="17"/>
  <c r="C38" i="17"/>
  <c r="C33" i="17"/>
  <c r="C37" i="17"/>
  <c r="A33" i="18"/>
  <c r="A50" i="18"/>
  <c r="A32" i="18"/>
  <c r="L20" i="17" l="1"/>
  <c r="D54" i="18"/>
  <c r="D57" i="18"/>
  <c r="D53" i="18"/>
  <c r="D51" i="18"/>
  <c r="D50" i="18"/>
  <c r="D56" i="18"/>
  <c r="D52" i="18"/>
  <c r="D55" i="18"/>
  <c r="A37" i="18"/>
  <c r="L36" i="18" s="1"/>
  <c r="A51" i="18"/>
  <c r="C50" i="18" l="1"/>
  <c r="C55" i="18"/>
  <c r="C54" i="18"/>
  <c r="C57" i="18"/>
  <c r="L40" i="18" s="1"/>
  <c r="W67" i="14" s="1"/>
  <c r="W69" i="14" s="1"/>
  <c r="C53" i="18"/>
  <c r="C56" i="18"/>
  <c r="C52" i="18"/>
  <c r="C51" i="18"/>
  <c r="L106" i="14" l="1"/>
  <c r="L96" i="14"/>
  <c r="L92" i="14"/>
  <c r="L83" i="14"/>
  <c r="L85" i="14" s="1"/>
  <c r="P60" i="14"/>
  <c r="I7" i="11"/>
  <c r="L98" i="14" l="1"/>
  <c r="M55" i="2"/>
  <c r="M46" i="2" l="1"/>
  <c r="M43" i="2"/>
  <c r="A14" i="11"/>
  <c r="L20" i="15" l="1"/>
  <c r="L13" i="15"/>
  <c r="L49" i="14"/>
  <c r="A56" i="14" s="1"/>
  <c r="L21" i="15" l="1"/>
  <c r="M38" i="2" s="1"/>
  <c r="A57" i="14"/>
  <c r="P57" i="14" s="1"/>
  <c r="I50" i="14" l="1"/>
  <c r="A52" i="14" s="1"/>
  <c r="M47" i="2"/>
  <c r="I16" i="2" s="1"/>
  <c r="A20" i="2" l="1"/>
  <c r="A19" i="2"/>
  <c r="A53" i="14"/>
  <c r="P53" i="14" s="1"/>
  <c r="I52" i="14" l="1"/>
  <c r="L54" i="14" s="1"/>
  <c r="L36" i="14" s="1"/>
  <c r="I11" i="14"/>
  <c r="I7" i="14"/>
  <c r="L53" i="13"/>
  <c r="A44" i="13"/>
  <c r="A43" i="13"/>
  <c r="L35" i="13"/>
  <c r="I37" i="13" s="1"/>
  <c r="I40" i="13" s="1"/>
  <c r="L46" i="13" s="1"/>
  <c r="Y31" i="13"/>
  <c r="I29" i="13" s="1"/>
  <c r="L27" i="13"/>
  <c r="K17" i="13"/>
  <c r="L50" i="13" s="1"/>
  <c r="L47" i="13" l="1"/>
  <c r="L51" i="13" s="1"/>
  <c r="L52" i="13" s="1"/>
  <c r="L54" i="13" s="1"/>
  <c r="I45" i="13"/>
  <c r="L22" i="13" a="1"/>
  <c r="L22" i="13" s="1"/>
  <c r="L25" i="13" s="1"/>
  <c r="L28" i="13" s="1"/>
  <c r="L30" i="13" s="1"/>
  <c r="D25" i="14" s="1"/>
  <c r="D32" i="14" s="1"/>
  <c r="L33" i="14" s="1"/>
  <c r="A15" i="14"/>
  <c r="P15" i="14" s="1"/>
  <c r="A14" i="14"/>
  <c r="L8" i="14"/>
  <c r="D24" i="11" l="1"/>
  <c r="L48" i="13"/>
  <c r="L38" i="14"/>
  <c r="L16" i="14"/>
  <c r="A18" i="14" s="1"/>
  <c r="I14" i="14"/>
  <c r="I28" i="2"/>
  <c r="I17" i="2"/>
  <c r="L21" i="2" s="1"/>
  <c r="I13" i="11"/>
  <c r="L15" i="11" s="1"/>
  <c r="Q14" i="11"/>
  <c r="A19" i="14" l="1"/>
  <c r="L18" i="14" s="1"/>
  <c r="I8" i="11"/>
  <c r="K1137" i="10"/>
  <c r="S1137" i="10" s="1"/>
  <c r="L1136" i="10"/>
  <c r="K1136" i="10"/>
  <c r="S1136" i="10" s="1"/>
  <c r="M1135" i="10"/>
  <c r="L1135" i="10"/>
  <c r="K1135" i="10"/>
  <c r="S1135" i="10" s="1"/>
  <c r="N1134" i="10"/>
  <c r="M1134" i="10"/>
  <c r="K1134" i="10"/>
  <c r="L1134" i="10" s="1"/>
  <c r="O1133" i="10"/>
  <c r="N1133" i="10"/>
  <c r="M1133" i="10"/>
  <c r="L1133" i="10"/>
  <c r="K1133" i="10"/>
  <c r="S1133" i="10" s="1"/>
  <c r="P1132" i="10"/>
  <c r="O1132" i="10"/>
  <c r="N1132" i="10"/>
  <c r="M1132" i="10"/>
  <c r="K1132" i="10"/>
  <c r="L1132" i="10" s="1"/>
  <c r="Q1131" i="10"/>
  <c r="P1131" i="10"/>
  <c r="O1131" i="10"/>
  <c r="N1131" i="10"/>
  <c r="M1131" i="10"/>
  <c r="L1131" i="10"/>
  <c r="K1131" i="10"/>
  <c r="S1131" i="10" s="1"/>
  <c r="K1130" i="10"/>
  <c r="R1130" i="10" s="1"/>
  <c r="L1129" i="10"/>
  <c r="K1129" i="10"/>
  <c r="S1129" i="10" s="1"/>
  <c r="M1128" i="10"/>
  <c r="L1128" i="10"/>
  <c r="K1128" i="10"/>
  <c r="S1128" i="10" s="1"/>
  <c r="R1127" i="10"/>
  <c r="N1127" i="10"/>
  <c r="M1127" i="10"/>
  <c r="L1127" i="10"/>
  <c r="K1127" i="10"/>
  <c r="S1127" i="10" s="1"/>
  <c r="O1126" i="10"/>
  <c r="N1126" i="10"/>
  <c r="M1126" i="10"/>
  <c r="K1126" i="10"/>
  <c r="L1126" i="10" s="1"/>
  <c r="P1125" i="10"/>
  <c r="O1125" i="10"/>
  <c r="N1125" i="10"/>
  <c r="M1125" i="10"/>
  <c r="L1125" i="10"/>
  <c r="K1125" i="10"/>
  <c r="S1125" i="10" s="1"/>
  <c r="Q1124" i="10"/>
  <c r="P1124" i="10"/>
  <c r="O1124" i="10"/>
  <c r="N1124" i="10"/>
  <c r="M1124" i="10"/>
  <c r="K1124" i="10"/>
  <c r="L1124" i="10" s="1"/>
  <c r="R1123" i="10"/>
  <c r="Q1123" i="10"/>
  <c r="P1123" i="10"/>
  <c r="O1123" i="10"/>
  <c r="N1123" i="10"/>
  <c r="M1123" i="10"/>
  <c r="L1123" i="10"/>
  <c r="K1123" i="10"/>
  <c r="S1123" i="10" s="1"/>
  <c r="S1122" i="10"/>
  <c r="K1122" i="10"/>
  <c r="L1121" i="10"/>
  <c r="K1121" i="10"/>
  <c r="S1121" i="10" s="1"/>
  <c r="M1120" i="10"/>
  <c r="L1120" i="10"/>
  <c r="K1120" i="10"/>
  <c r="S1120" i="10" s="1"/>
  <c r="R1119" i="10"/>
  <c r="N1119" i="10"/>
  <c r="M1119" i="10"/>
  <c r="L1119" i="10"/>
  <c r="K1119" i="10"/>
  <c r="S1119" i="10" s="1"/>
  <c r="O1118" i="10"/>
  <c r="N1118" i="10"/>
  <c r="K1118" i="10"/>
  <c r="M1118" i="10" s="1"/>
  <c r="P1117" i="10"/>
  <c r="O1117" i="10"/>
  <c r="N1117" i="10"/>
  <c r="M1117" i="10"/>
  <c r="L1117" i="10"/>
  <c r="K1117" i="10"/>
  <c r="S1117" i="10" s="1"/>
  <c r="Q1116" i="10"/>
  <c r="P1116" i="10"/>
  <c r="O1116" i="10"/>
  <c r="N1116" i="10"/>
  <c r="M1116" i="10"/>
  <c r="L1116" i="10"/>
  <c r="K1116" i="10"/>
  <c r="S1116" i="10" s="1"/>
  <c r="R1115" i="10"/>
  <c r="Q1115" i="10"/>
  <c r="P1115" i="10"/>
  <c r="O1115" i="10"/>
  <c r="N1115" i="10"/>
  <c r="M1115" i="10"/>
  <c r="L1115" i="10"/>
  <c r="K1115" i="10"/>
  <c r="S1115" i="10" s="1"/>
  <c r="S1114" i="10"/>
  <c r="K1114" i="10"/>
  <c r="L1113" i="10"/>
  <c r="K1113" i="10"/>
  <c r="S1113" i="10" s="1"/>
  <c r="M1112" i="10"/>
  <c r="L1112" i="10"/>
  <c r="K1112" i="10"/>
  <c r="S1112" i="10" s="1"/>
  <c r="R1111" i="10"/>
  <c r="N1111" i="10"/>
  <c r="M1111" i="10"/>
  <c r="L1111" i="10"/>
  <c r="K1111" i="10"/>
  <c r="S1111" i="10" s="1"/>
  <c r="O1110" i="10"/>
  <c r="N1110" i="10"/>
  <c r="K1110" i="10"/>
  <c r="M1110" i="10" s="1"/>
  <c r="P1109" i="10"/>
  <c r="O1109" i="10"/>
  <c r="N1109" i="10"/>
  <c r="M1109" i="10"/>
  <c r="L1109" i="10"/>
  <c r="K1109" i="10"/>
  <c r="S1109" i="10" s="1"/>
  <c r="Q1108" i="10"/>
  <c r="P1108" i="10"/>
  <c r="O1108" i="10"/>
  <c r="N1108" i="10"/>
  <c r="M1108" i="10"/>
  <c r="L1108" i="10"/>
  <c r="K1108" i="10"/>
  <c r="S1108" i="10" s="1"/>
  <c r="R1107" i="10"/>
  <c r="Q1107" i="10"/>
  <c r="P1107" i="10"/>
  <c r="O1107" i="10"/>
  <c r="N1107" i="10"/>
  <c r="M1107" i="10"/>
  <c r="L1107" i="10"/>
  <c r="K1107" i="10"/>
  <c r="S1107" i="10" s="1"/>
  <c r="S1106" i="10"/>
  <c r="K1106" i="10"/>
  <c r="S1105" i="10"/>
  <c r="L1105" i="10"/>
  <c r="K1105" i="10"/>
  <c r="M1104" i="10"/>
  <c r="L1104" i="10"/>
  <c r="K1104" i="10"/>
  <c r="S1104" i="10" s="1"/>
  <c r="R1103" i="10"/>
  <c r="N1103" i="10"/>
  <c r="M1103" i="10"/>
  <c r="L1103" i="10"/>
  <c r="K1103" i="10"/>
  <c r="S1103" i="10" s="1"/>
  <c r="O1102" i="10"/>
  <c r="N1102" i="10"/>
  <c r="K1102" i="10"/>
  <c r="M1102" i="10" s="1"/>
  <c r="P1101" i="10"/>
  <c r="O1101" i="10"/>
  <c r="N1101" i="10"/>
  <c r="M1101" i="10"/>
  <c r="L1101" i="10"/>
  <c r="K1101" i="10"/>
  <c r="S1101" i="10" s="1"/>
  <c r="Q1100" i="10"/>
  <c r="P1100" i="10"/>
  <c r="O1100" i="10"/>
  <c r="N1100" i="10"/>
  <c r="M1100" i="10"/>
  <c r="L1100" i="10"/>
  <c r="K1100" i="10"/>
  <c r="S1100" i="10" s="1"/>
  <c r="R1099" i="10"/>
  <c r="Q1099" i="10"/>
  <c r="P1099" i="10"/>
  <c r="O1099" i="10"/>
  <c r="N1099" i="10"/>
  <c r="M1099" i="10"/>
  <c r="L1099" i="10"/>
  <c r="K1099" i="10"/>
  <c r="S1099" i="10" s="1"/>
  <c r="R1098" i="10"/>
  <c r="Q1098" i="10"/>
  <c r="K1098" i="10"/>
  <c r="K1097" i="10"/>
  <c r="S1096" i="10"/>
  <c r="M1096" i="10"/>
  <c r="L1096" i="10"/>
  <c r="K1096" i="10"/>
  <c r="Q1096" i="10" s="1"/>
  <c r="R1095" i="10"/>
  <c r="N1095" i="10"/>
  <c r="M1095" i="10"/>
  <c r="L1095" i="10"/>
  <c r="K1095" i="10"/>
  <c r="S1095" i="10" s="1"/>
  <c r="S1094" i="10"/>
  <c r="O1094" i="10"/>
  <c r="N1094" i="10"/>
  <c r="M1094" i="10"/>
  <c r="K1094" i="10"/>
  <c r="P1093" i="10"/>
  <c r="O1093" i="10"/>
  <c r="N1093" i="10"/>
  <c r="M1093" i="10"/>
  <c r="L1093" i="10"/>
  <c r="K1093" i="10"/>
  <c r="S1093" i="10" s="1"/>
  <c r="Q1092" i="10"/>
  <c r="P1092" i="10"/>
  <c r="O1092" i="10"/>
  <c r="N1092" i="10"/>
  <c r="M1092" i="10"/>
  <c r="L1092" i="10"/>
  <c r="K1092" i="10"/>
  <c r="S1092" i="10" s="1"/>
  <c r="R1091" i="10"/>
  <c r="Q1091" i="10"/>
  <c r="P1091" i="10"/>
  <c r="O1091" i="10"/>
  <c r="N1091" i="10"/>
  <c r="M1091" i="10"/>
  <c r="L1091" i="10"/>
  <c r="K1091" i="10"/>
  <c r="S1091" i="10" s="1"/>
  <c r="S1090" i="10"/>
  <c r="R1090" i="10"/>
  <c r="P1090" i="10"/>
  <c r="O1090" i="10"/>
  <c r="K1090" i="10"/>
  <c r="K1089" i="10"/>
  <c r="S1089" i="10" s="1"/>
  <c r="S1088" i="10"/>
  <c r="Q1088" i="10"/>
  <c r="M1088" i="10"/>
  <c r="L1088" i="10"/>
  <c r="K1088" i="10"/>
  <c r="R1088" i="10" s="1"/>
  <c r="R1087" i="10"/>
  <c r="K1087" i="10"/>
  <c r="S1087" i="10" s="1"/>
  <c r="S1086" i="10"/>
  <c r="O1086" i="10"/>
  <c r="M1086" i="10"/>
  <c r="L1086" i="10"/>
  <c r="K1086" i="10"/>
  <c r="P1085" i="10"/>
  <c r="O1085" i="10"/>
  <c r="N1085" i="10"/>
  <c r="M1085" i="10"/>
  <c r="L1085" i="10"/>
  <c r="K1085" i="10"/>
  <c r="S1085" i="10" s="1"/>
  <c r="Q1084" i="10"/>
  <c r="P1084" i="10"/>
  <c r="O1084" i="10"/>
  <c r="N1084" i="10"/>
  <c r="M1084" i="10"/>
  <c r="L1084" i="10"/>
  <c r="K1084" i="10"/>
  <c r="S1084" i="10" s="1"/>
  <c r="R1083" i="10"/>
  <c r="Q1083" i="10"/>
  <c r="P1083" i="10"/>
  <c r="O1083" i="10"/>
  <c r="N1083" i="10"/>
  <c r="M1083" i="10"/>
  <c r="L1083" i="10"/>
  <c r="K1083" i="10"/>
  <c r="S1083" i="10" s="1"/>
  <c r="S1082" i="10"/>
  <c r="R1082" i="10"/>
  <c r="O1082" i="10"/>
  <c r="K1082" i="10"/>
  <c r="Q1082" i="10" s="1"/>
  <c r="Q1081" i="10"/>
  <c r="P1081" i="10"/>
  <c r="K1081" i="10"/>
  <c r="S1080" i="10"/>
  <c r="L1080" i="10"/>
  <c r="K1080" i="10"/>
  <c r="R1079" i="10"/>
  <c r="N1079" i="10"/>
  <c r="M1079" i="10"/>
  <c r="K1079" i="10"/>
  <c r="S1079" i="10" s="1"/>
  <c r="S1078" i="10"/>
  <c r="O1078" i="10"/>
  <c r="L1078" i="10"/>
  <c r="K1078" i="10"/>
  <c r="N1078" i="10" s="1"/>
  <c r="P1077" i="10"/>
  <c r="O1077" i="10"/>
  <c r="N1077" i="10"/>
  <c r="M1077" i="10"/>
  <c r="L1077" i="10"/>
  <c r="K1077" i="10"/>
  <c r="S1077" i="10" s="1"/>
  <c r="Q1076" i="10"/>
  <c r="P1076" i="10"/>
  <c r="O1076" i="10"/>
  <c r="N1076" i="10"/>
  <c r="M1076" i="10"/>
  <c r="L1076" i="10"/>
  <c r="K1076" i="10"/>
  <c r="S1076" i="10" s="1"/>
  <c r="R1075" i="10"/>
  <c r="Q1075" i="10"/>
  <c r="P1075" i="10"/>
  <c r="O1075" i="10"/>
  <c r="N1075" i="10"/>
  <c r="M1075" i="10"/>
  <c r="L1075" i="10"/>
  <c r="K1075" i="10"/>
  <c r="S1075" i="10" s="1"/>
  <c r="R1074" i="10"/>
  <c r="N1074" i="10"/>
  <c r="K1074" i="10"/>
  <c r="S1074" i="10" s="1"/>
  <c r="K1073" i="10"/>
  <c r="S1072" i="10"/>
  <c r="Q1072" i="10"/>
  <c r="P1072" i="10"/>
  <c r="M1072" i="10"/>
  <c r="K1072" i="10"/>
  <c r="R1072" i="10" s="1"/>
  <c r="S1071" i="10"/>
  <c r="R1071" i="10"/>
  <c r="N1071" i="10"/>
  <c r="M1071" i="10"/>
  <c r="L1071" i="10"/>
  <c r="K1071" i="10"/>
  <c r="Q1071" i="10" s="1"/>
  <c r="R1070" i="10"/>
  <c r="Q1070" i="10"/>
  <c r="N1070" i="10"/>
  <c r="M1070" i="10"/>
  <c r="L1070" i="10"/>
  <c r="K1070" i="10"/>
  <c r="P1070" i="10" s="1"/>
  <c r="R1069" i="10"/>
  <c r="P1069" i="10"/>
  <c r="N1069" i="10"/>
  <c r="M1069" i="10"/>
  <c r="L1069" i="10"/>
  <c r="K1069" i="10"/>
  <c r="Q1069" i="10" s="1"/>
  <c r="Q1068" i="10"/>
  <c r="P1068" i="10"/>
  <c r="N1068" i="10"/>
  <c r="M1068" i="10"/>
  <c r="L1068" i="10"/>
  <c r="K1068" i="10"/>
  <c r="R1068" i="10" s="1"/>
  <c r="R1067" i="10"/>
  <c r="Q1067" i="10"/>
  <c r="P1067" i="10"/>
  <c r="O1067" i="10"/>
  <c r="N1067" i="10"/>
  <c r="M1067" i="10"/>
  <c r="L1067" i="10"/>
  <c r="K1067" i="10"/>
  <c r="S1067" i="10" s="1"/>
  <c r="R1066" i="10"/>
  <c r="Q1066" i="10"/>
  <c r="O1066" i="10"/>
  <c r="N1066" i="10"/>
  <c r="M1066" i="10"/>
  <c r="K1066" i="10"/>
  <c r="L1066" i="10" s="1"/>
  <c r="R1065" i="10"/>
  <c r="Q1065" i="10"/>
  <c r="O1065" i="10"/>
  <c r="N1065" i="10"/>
  <c r="L1065" i="10"/>
  <c r="K1065" i="10"/>
  <c r="M1065" i="10" s="1"/>
  <c r="R1064" i="10"/>
  <c r="Q1064" i="10"/>
  <c r="M1064" i="10"/>
  <c r="L1064" i="10"/>
  <c r="K1064" i="10"/>
  <c r="N1064" i="10" s="1"/>
  <c r="R1063" i="10"/>
  <c r="Q1063" i="10"/>
  <c r="M1063" i="10"/>
  <c r="L1063" i="10"/>
  <c r="K1063" i="10"/>
  <c r="O1063" i="10" s="1"/>
  <c r="R1062" i="10"/>
  <c r="Q1062" i="10"/>
  <c r="M1062" i="10"/>
  <c r="L1062" i="10"/>
  <c r="K1062" i="10"/>
  <c r="P1062" i="10" s="1"/>
  <c r="R1061" i="10"/>
  <c r="P1061" i="10"/>
  <c r="M1061" i="10"/>
  <c r="K1061" i="10"/>
  <c r="Q1061" i="10" s="1"/>
  <c r="Q1060" i="10"/>
  <c r="P1060" i="10"/>
  <c r="M1060" i="10"/>
  <c r="K1060" i="10"/>
  <c r="R1060" i="10" s="1"/>
  <c r="R1059" i="10"/>
  <c r="Q1059" i="10"/>
  <c r="P1059" i="10"/>
  <c r="O1059" i="10"/>
  <c r="N1059" i="10"/>
  <c r="M1059" i="10"/>
  <c r="L1059" i="10"/>
  <c r="K1059" i="10"/>
  <c r="S1059" i="10" s="1"/>
  <c r="R1058" i="10"/>
  <c r="Q1058" i="10"/>
  <c r="N1058" i="10"/>
  <c r="K1058" i="10"/>
  <c r="L1058" i="10" s="1"/>
  <c r="R1057" i="10"/>
  <c r="Q1057" i="10"/>
  <c r="N1057" i="10"/>
  <c r="K1057" i="10"/>
  <c r="M1057" i="10" s="1"/>
  <c r="R1056" i="10"/>
  <c r="Q1056" i="10"/>
  <c r="M1056" i="10"/>
  <c r="K1056" i="10"/>
  <c r="N1056" i="10" s="1"/>
  <c r="R1055" i="10"/>
  <c r="Q1055" i="10"/>
  <c r="M1055" i="10"/>
  <c r="K1055" i="10"/>
  <c r="O1055" i="10" s="1"/>
  <c r="R1054" i="10"/>
  <c r="Q1054" i="10"/>
  <c r="M1054" i="10"/>
  <c r="K1054" i="10"/>
  <c r="P1054" i="10" s="1"/>
  <c r="R1053" i="10"/>
  <c r="P1053" i="10"/>
  <c r="M1053" i="10"/>
  <c r="K1053" i="10"/>
  <c r="Q1053" i="10" s="1"/>
  <c r="R1052" i="10"/>
  <c r="Q1052" i="10"/>
  <c r="O1052" i="10"/>
  <c r="N1052" i="10"/>
  <c r="M1052" i="10"/>
  <c r="L1052" i="10"/>
  <c r="K1052" i="10"/>
  <c r="S1052" i="10" s="1"/>
  <c r="O1051" i="10"/>
  <c r="K1051" i="10"/>
  <c r="P1050" i="10"/>
  <c r="L1050" i="10"/>
  <c r="K1050" i="10"/>
  <c r="O1050" i="10" s="1"/>
  <c r="R1049" i="10"/>
  <c r="Q1049" i="10"/>
  <c r="P1049" i="10"/>
  <c r="O1049" i="10"/>
  <c r="N1049" i="10"/>
  <c r="M1049" i="10"/>
  <c r="L1049" i="10"/>
  <c r="K1049" i="10"/>
  <c r="S1049" i="10" s="1"/>
  <c r="R1048" i="10"/>
  <c r="Q1048" i="10"/>
  <c r="P1048" i="10"/>
  <c r="N1048" i="10"/>
  <c r="M1048" i="10"/>
  <c r="K1048" i="10"/>
  <c r="O1048" i="10" s="1"/>
  <c r="S1047" i="10"/>
  <c r="O1047" i="10"/>
  <c r="K1047" i="10"/>
  <c r="R1046" i="10"/>
  <c r="P1046" i="10"/>
  <c r="O1046" i="10"/>
  <c r="L1046" i="10"/>
  <c r="K1046" i="10"/>
  <c r="S1046" i="10" s="1"/>
  <c r="Q1045" i="10"/>
  <c r="P1045" i="10"/>
  <c r="M1045" i="10"/>
  <c r="K1045" i="10"/>
  <c r="L1045" i="10" s="1"/>
  <c r="R1044" i="10"/>
  <c r="Q1044" i="10"/>
  <c r="O1044" i="10"/>
  <c r="N1044" i="10"/>
  <c r="M1044" i="10"/>
  <c r="L1044" i="10"/>
  <c r="K1044" i="10"/>
  <c r="S1044" i="10" s="1"/>
  <c r="K1043" i="10"/>
  <c r="L1042" i="10"/>
  <c r="K1042" i="10"/>
  <c r="R1041" i="10"/>
  <c r="Q1041" i="10"/>
  <c r="P1041" i="10"/>
  <c r="O1041" i="10"/>
  <c r="N1041" i="10"/>
  <c r="M1041" i="10"/>
  <c r="L1041" i="10"/>
  <c r="K1041" i="10"/>
  <c r="S1041" i="10" s="1"/>
  <c r="R1040" i="10"/>
  <c r="Q1040" i="10"/>
  <c r="P1040" i="10"/>
  <c r="N1040" i="10"/>
  <c r="M1040" i="10"/>
  <c r="K1040" i="10"/>
  <c r="O1040" i="10" s="1"/>
  <c r="S1039" i="10"/>
  <c r="O1039" i="10"/>
  <c r="K1039" i="10"/>
  <c r="Q1039" i="10" s="1"/>
  <c r="R1038" i="10"/>
  <c r="P1038" i="10"/>
  <c r="O1038" i="10"/>
  <c r="L1038" i="10"/>
  <c r="K1038" i="10"/>
  <c r="S1038" i="10" s="1"/>
  <c r="K1037" i="10"/>
  <c r="R1036" i="10"/>
  <c r="Q1036" i="10"/>
  <c r="O1036" i="10"/>
  <c r="N1036" i="10"/>
  <c r="M1036" i="10"/>
  <c r="L1036" i="10"/>
  <c r="K1036" i="10"/>
  <c r="S1036" i="10" s="1"/>
  <c r="K1035" i="10"/>
  <c r="S1035" i="10" s="1"/>
  <c r="L1034" i="10"/>
  <c r="K1034" i="10"/>
  <c r="R1033" i="10"/>
  <c r="Q1033" i="10"/>
  <c r="P1033" i="10"/>
  <c r="O1033" i="10"/>
  <c r="N1033" i="10"/>
  <c r="M1033" i="10"/>
  <c r="L1033" i="10"/>
  <c r="K1033" i="10"/>
  <c r="S1033" i="10" s="1"/>
  <c r="R1032" i="10"/>
  <c r="Q1032" i="10"/>
  <c r="P1032" i="10"/>
  <c r="N1032" i="10"/>
  <c r="M1032" i="10"/>
  <c r="K1032" i="10"/>
  <c r="O1032" i="10" s="1"/>
  <c r="K1031" i="10"/>
  <c r="R1030" i="10"/>
  <c r="P1030" i="10"/>
  <c r="O1030" i="10"/>
  <c r="L1030" i="10"/>
  <c r="K1030" i="10"/>
  <c r="S1030" i="10" s="1"/>
  <c r="S1029" i="10"/>
  <c r="P1029" i="10"/>
  <c r="K1029" i="10"/>
  <c r="Q1029" i="10" s="1"/>
  <c r="R1028" i="10"/>
  <c r="Q1028" i="10"/>
  <c r="O1028" i="10"/>
  <c r="N1028" i="10"/>
  <c r="M1028" i="10"/>
  <c r="L1028" i="10"/>
  <c r="K1028" i="10"/>
  <c r="S1028" i="10" s="1"/>
  <c r="O1027" i="10"/>
  <c r="K1027" i="10"/>
  <c r="S1026" i="10"/>
  <c r="P1026" i="10"/>
  <c r="N1026" i="10"/>
  <c r="L1026" i="10"/>
  <c r="K1026" i="10"/>
  <c r="R1025" i="10"/>
  <c r="Q1025" i="10"/>
  <c r="P1025" i="10"/>
  <c r="O1025" i="10"/>
  <c r="N1025" i="10"/>
  <c r="M1025" i="10"/>
  <c r="L1025" i="10"/>
  <c r="K1025" i="10"/>
  <c r="S1025" i="10" s="1"/>
  <c r="R1024" i="10"/>
  <c r="Q1024" i="10"/>
  <c r="P1024" i="10"/>
  <c r="N1024" i="10"/>
  <c r="M1024" i="10"/>
  <c r="K1024" i="10"/>
  <c r="O1024" i="10" s="1"/>
  <c r="O1023" i="10"/>
  <c r="K1023" i="10"/>
  <c r="R1022" i="10"/>
  <c r="P1022" i="10"/>
  <c r="O1022" i="10"/>
  <c r="L1022" i="10"/>
  <c r="K1022" i="10"/>
  <c r="S1022" i="10" s="1"/>
  <c r="S1021" i="10"/>
  <c r="P1021" i="10"/>
  <c r="L1021" i="10"/>
  <c r="K1021" i="10"/>
  <c r="Q1021" i="10" s="1"/>
  <c r="R1020" i="10"/>
  <c r="Q1020" i="10"/>
  <c r="O1020" i="10"/>
  <c r="N1020" i="10"/>
  <c r="M1020" i="10"/>
  <c r="L1020" i="10"/>
  <c r="K1020" i="10"/>
  <c r="S1020" i="10" s="1"/>
  <c r="N1019" i="10"/>
  <c r="K1019" i="10"/>
  <c r="P1018" i="10"/>
  <c r="K1018" i="10"/>
  <c r="R1017" i="10"/>
  <c r="Q1017" i="10"/>
  <c r="P1017" i="10"/>
  <c r="O1017" i="10"/>
  <c r="N1017" i="10"/>
  <c r="M1017" i="10"/>
  <c r="L1017" i="10"/>
  <c r="K1017" i="10"/>
  <c r="S1017" i="10" s="1"/>
  <c r="R1016" i="10"/>
  <c r="Q1016" i="10"/>
  <c r="P1016" i="10"/>
  <c r="N1016" i="10"/>
  <c r="M1016" i="10"/>
  <c r="K1016" i="10"/>
  <c r="O1016" i="10" s="1"/>
  <c r="R1015" i="10"/>
  <c r="K1015" i="10"/>
  <c r="O1014" i="10"/>
  <c r="K1014" i="10"/>
  <c r="Q1013" i="10"/>
  <c r="K1013" i="10"/>
  <c r="R1012" i="10"/>
  <c r="Q1012" i="10"/>
  <c r="O1012" i="10"/>
  <c r="N1012" i="10"/>
  <c r="M1012" i="10"/>
  <c r="L1012" i="10"/>
  <c r="K1012" i="10"/>
  <c r="S1012" i="10" s="1"/>
  <c r="S1011" i="10"/>
  <c r="R1011" i="10"/>
  <c r="O1011" i="10"/>
  <c r="M1011" i="10"/>
  <c r="K1011" i="10"/>
  <c r="N1011" i="10" s="1"/>
  <c r="S1010" i="10"/>
  <c r="O1010" i="10"/>
  <c r="N1010" i="10"/>
  <c r="L1010" i="10"/>
  <c r="K1010" i="10"/>
  <c r="R1009" i="10"/>
  <c r="Q1009" i="10"/>
  <c r="P1009" i="10"/>
  <c r="O1009" i="10"/>
  <c r="N1009" i="10"/>
  <c r="M1009" i="10"/>
  <c r="L1009" i="10"/>
  <c r="K1009" i="10"/>
  <c r="S1009" i="10" s="1"/>
  <c r="S1008" i="10"/>
  <c r="N1008" i="10"/>
  <c r="K1008" i="10"/>
  <c r="R1007" i="10"/>
  <c r="L1007" i="10"/>
  <c r="K1007" i="10"/>
  <c r="S1007" i="10" s="1"/>
  <c r="P1006" i="10"/>
  <c r="K1006" i="10"/>
  <c r="S1005" i="10"/>
  <c r="Q1005" i="10"/>
  <c r="N1005" i="10"/>
  <c r="L1005" i="10"/>
  <c r="K1005" i="10"/>
  <c r="P1005" i="10" s="1"/>
  <c r="R1004" i="10"/>
  <c r="Q1004" i="10"/>
  <c r="O1004" i="10"/>
  <c r="N1004" i="10"/>
  <c r="M1004" i="10"/>
  <c r="L1004" i="10"/>
  <c r="K1004" i="10"/>
  <c r="S1004" i="10" s="1"/>
  <c r="R1003" i="10"/>
  <c r="P1003" i="10"/>
  <c r="O1003" i="10"/>
  <c r="M1003" i="10"/>
  <c r="K1003" i="10"/>
  <c r="S1003" i="10" s="1"/>
  <c r="P1002" i="10"/>
  <c r="K1002" i="10"/>
  <c r="R1001" i="10"/>
  <c r="Q1001" i="10"/>
  <c r="P1001" i="10"/>
  <c r="O1001" i="10"/>
  <c r="N1001" i="10"/>
  <c r="M1001" i="10"/>
  <c r="L1001" i="10"/>
  <c r="K1001" i="10"/>
  <c r="S1001" i="10" s="1"/>
  <c r="S1000" i="10"/>
  <c r="R1000" i="10"/>
  <c r="P1000" i="10"/>
  <c r="N1000" i="10"/>
  <c r="M1000" i="10"/>
  <c r="K1000" i="10"/>
  <c r="S999" i="10"/>
  <c r="N999" i="10"/>
  <c r="K999" i="10"/>
  <c r="R998" i="10"/>
  <c r="O998" i="10"/>
  <c r="L998" i="10"/>
  <c r="K998" i="10"/>
  <c r="S998" i="10" s="1"/>
  <c r="K997" i="10"/>
  <c r="R996" i="10"/>
  <c r="Q996" i="10"/>
  <c r="O996" i="10"/>
  <c r="N996" i="10"/>
  <c r="M996" i="10"/>
  <c r="L996" i="10"/>
  <c r="K996" i="10"/>
  <c r="S996" i="10" s="1"/>
  <c r="S995" i="10"/>
  <c r="P995" i="10"/>
  <c r="N995" i="10"/>
  <c r="K995" i="10"/>
  <c r="R995" i="10" s="1"/>
  <c r="Q994" i="10"/>
  <c r="P994" i="10"/>
  <c r="O994" i="10"/>
  <c r="L994" i="10"/>
  <c r="K994" i="10"/>
  <c r="S994" i="10" s="1"/>
  <c r="R993" i="10"/>
  <c r="Q993" i="10"/>
  <c r="P993" i="10"/>
  <c r="O993" i="10"/>
  <c r="N993" i="10"/>
  <c r="M993" i="10"/>
  <c r="L993" i="10"/>
  <c r="K993" i="10"/>
  <c r="S993" i="10" s="1"/>
  <c r="Q992" i="10"/>
  <c r="K992" i="10"/>
  <c r="S991" i="10"/>
  <c r="R991" i="10"/>
  <c r="O991" i="10"/>
  <c r="N991" i="10"/>
  <c r="L991" i="10"/>
  <c r="K991" i="10"/>
  <c r="S990" i="10"/>
  <c r="M990" i="10"/>
  <c r="K990" i="10"/>
  <c r="Q989" i="10"/>
  <c r="N989" i="10"/>
  <c r="L989" i="10"/>
  <c r="K989" i="10"/>
  <c r="S989" i="10" s="1"/>
  <c r="R988" i="10"/>
  <c r="Q988" i="10"/>
  <c r="O988" i="10"/>
  <c r="N988" i="10"/>
  <c r="M988" i="10"/>
  <c r="L988" i="10"/>
  <c r="K988" i="10"/>
  <c r="S988" i="10" s="1"/>
  <c r="S987" i="10"/>
  <c r="R987" i="10"/>
  <c r="P987" i="10"/>
  <c r="O987" i="10"/>
  <c r="N987" i="10"/>
  <c r="M987" i="10"/>
  <c r="K987" i="10"/>
  <c r="S986" i="10"/>
  <c r="Q986" i="10"/>
  <c r="P986" i="10"/>
  <c r="O986" i="10"/>
  <c r="N986" i="10"/>
  <c r="M986" i="10"/>
  <c r="L986" i="10"/>
  <c r="K986" i="10"/>
  <c r="R986" i="10" s="1"/>
  <c r="R985" i="10"/>
  <c r="Q985" i="10"/>
  <c r="P985" i="10"/>
  <c r="O985" i="10"/>
  <c r="N985" i="10"/>
  <c r="M985" i="10"/>
  <c r="L985" i="10"/>
  <c r="K985" i="10"/>
  <c r="S985" i="10" s="1"/>
  <c r="S984" i="10"/>
  <c r="R984" i="10"/>
  <c r="Q984" i="10"/>
  <c r="O984" i="10"/>
  <c r="N984" i="10"/>
  <c r="M984" i="10"/>
  <c r="K984" i="10"/>
  <c r="L984" i="10" s="1"/>
  <c r="S983" i="10"/>
  <c r="R983" i="10"/>
  <c r="Q983" i="10"/>
  <c r="O983" i="10"/>
  <c r="N983" i="10"/>
  <c r="L983" i="10"/>
  <c r="K983" i="10"/>
  <c r="M983" i="10" s="1"/>
  <c r="S982" i="10"/>
  <c r="R982" i="10"/>
  <c r="Q982" i="10"/>
  <c r="O982" i="10"/>
  <c r="M982" i="10"/>
  <c r="L982" i="10"/>
  <c r="K982" i="10"/>
  <c r="N982" i="10" s="1"/>
  <c r="S981" i="10"/>
  <c r="R981" i="10"/>
  <c r="Q981" i="10"/>
  <c r="N981" i="10"/>
  <c r="L981" i="10"/>
  <c r="K981" i="10"/>
  <c r="O981" i="10" s="1"/>
  <c r="S980" i="10"/>
  <c r="R980" i="10"/>
  <c r="Q980" i="10"/>
  <c r="N980" i="10"/>
  <c r="L980" i="10"/>
  <c r="K980" i="10"/>
  <c r="P980" i="10" s="1"/>
  <c r="S979" i="10"/>
  <c r="R979" i="10"/>
  <c r="P979" i="10"/>
  <c r="N979" i="10"/>
  <c r="L979" i="10"/>
  <c r="K979" i="10"/>
  <c r="Q979" i="10" s="1"/>
  <c r="S978" i="10"/>
  <c r="Q978" i="10"/>
  <c r="P978" i="10"/>
  <c r="N978" i="10"/>
  <c r="L978" i="10"/>
  <c r="K978" i="10"/>
  <c r="R978" i="10" s="1"/>
  <c r="R977" i="10"/>
  <c r="Q977" i="10"/>
  <c r="P977" i="10"/>
  <c r="O977" i="10"/>
  <c r="N977" i="10"/>
  <c r="M977" i="10"/>
  <c r="L977" i="10"/>
  <c r="K977" i="10"/>
  <c r="S977" i="10" s="1"/>
  <c r="S976" i="10"/>
  <c r="R976" i="10"/>
  <c r="Q976" i="10"/>
  <c r="O976" i="10"/>
  <c r="M976" i="10"/>
  <c r="K976" i="10"/>
  <c r="L976" i="10" s="1"/>
  <c r="S975" i="10"/>
  <c r="R975" i="10"/>
  <c r="Q975" i="10"/>
  <c r="O975" i="10"/>
  <c r="L975" i="10"/>
  <c r="K975" i="10"/>
  <c r="M975" i="10" s="1"/>
  <c r="S974" i="10"/>
  <c r="R974" i="10"/>
  <c r="O974" i="10"/>
  <c r="K974" i="10"/>
  <c r="N974" i="10" s="1"/>
  <c r="S973" i="10"/>
  <c r="R973" i="10"/>
  <c r="N973" i="10"/>
  <c r="K973" i="10"/>
  <c r="O973" i="10" s="1"/>
  <c r="S972" i="10"/>
  <c r="R972" i="10"/>
  <c r="N972" i="10"/>
  <c r="K972" i="10"/>
  <c r="P972" i="10" s="1"/>
  <c r="S971" i="10"/>
  <c r="R971" i="10"/>
  <c r="N971" i="10"/>
  <c r="K971" i="10"/>
  <c r="Q971" i="10" s="1"/>
  <c r="S970" i="10"/>
  <c r="Q970" i="10"/>
  <c r="N970" i="10"/>
  <c r="K970" i="10"/>
  <c r="R969" i="10"/>
  <c r="Q969" i="10"/>
  <c r="P969" i="10"/>
  <c r="O969" i="10"/>
  <c r="N969" i="10"/>
  <c r="M969" i="10"/>
  <c r="L969" i="10"/>
  <c r="K969" i="10"/>
  <c r="S969" i="10" s="1"/>
  <c r="S968" i="10"/>
  <c r="R968" i="10"/>
  <c r="K968" i="10"/>
  <c r="S967" i="10"/>
  <c r="R967" i="10"/>
  <c r="O967" i="10"/>
  <c r="K967" i="10"/>
  <c r="S966" i="10"/>
  <c r="R966" i="10"/>
  <c r="K966" i="10"/>
  <c r="S965" i="10"/>
  <c r="R965" i="10"/>
  <c r="N965" i="10"/>
  <c r="K965" i="10"/>
  <c r="S964" i="10"/>
  <c r="R964" i="10"/>
  <c r="K964" i="10"/>
  <c r="S963" i="10"/>
  <c r="R963" i="10"/>
  <c r="N963" i="10"/>
  <c r="K963" i="10"/>
  <c r="S962" i="10"/>
  <c r="Q962" i="10"/>
  <c r="K962" i="10"/>
  <c r="R961" i="10"/>
  <c r="Q961" i="10"/>
  <c r="P961" i="10"/>
  <c r="O961" i="10"/>
  <c r="N961" i="10"/>
  <c r="M961" i="10"/>
  <c r="L961" i="10"/>
  <c r="K961" i="10"/>
  <c r="S961" i="10" s="1"/>
  <c r="S960" i="10"/>
  <c r="R960" i="10"/>
  <c r="O960" i="10"/>
  <c r="K960" i="10"/>
  <c r="S959" i="10"/>
  <c r="R959" i="10"/>
  <c r="K959" i="10"/>
  <c r="S958" i="10"/>
  <c r="R958" i="10"/>
  <c r="O958" i="10"/>
  <c r="K958" i="10"/>
  <c r="R957" i="10"/>
  <c r="K957" i="10"/>
  <c r="S957" i="10" s="1"/>
  <c r="K956" i="10"/>
  <c r="Q955" i="10"/>
  <c r="N955" i="10"/>
  <c r="M955" i="10"/>
  <c r="L955" i="10"/>
  <c r="K955" i="10"/>
  <c r="P955" i="10" s="1"/>
  <c r="R954" i="10"/>
  <c r="Q954" i="10"/>
  <c r="P954" i="10"/>
  <c r="O954" i="10"/>
  <c r="N954" i="10"/>
  <c r="M954" i="10"/>
  <c r="L954" i="10"/>
  <c r="K954" i="10"/>
  <c r="S954" i="10" s="1"/>
  <c r="K953" i="10"/>
  <c r="R952" i="10"/>
  <c r="Q952" i="10"/>
  <c r="P952" i="10"/>
  <c r="O952" i="10"/>
  <c r="N952" i="10"/>
  <c r="L952" i="10"/>
  <c r="K952" i="10"/>
  <c r="S952" i="10" s="1"/>
  <c r="S951" i="10"/>
  <c r="P951" i="10"/>
  <c r="O951" i="10"/>
  <c r="K951" i="10"/>
  <c r="R951" i="10" s="1"/>
  <c r="S950" i="10"/>
  <c r="R950" i="10"/>
  <c r="Q950" i="10"/>
  <c r="N950" i="10"/>
  <c r="L950" i="10"/>
  <c r="K950" i="10"/>
  <c r="P950" i="10" s="1"/>
  <c r="Q949" i="10"/>
  <c r="K949" i="10"/>
  <c r="P948" i="10"/>
  <c r="N948" i="10"/>
  <c r="K948" i="10"/>
  <c r="S947" i="10"/>
  <c r="O947" i="10"/>
  <c r="N947" i="10"/>
  <c r="M947" i="10"/>
  <c r="K947" i="10"/>
  <c r="R946" i="10"/>
  <c r="Q946" i="10"/>
  <c r="P946" i="10"/>
  <c r="O946" i="10"/>
  <c r="N946" i="10"/>
  <c r="M946" i="10"/>
  <c r="L946" i="10"/>
  <c r="K946" i="10"/>
  <c r="S946" i="10" s="1"/>
  <c r="S945" i="10"/>
  <c r="Q945" i="10"/>
  <c r="O945" i="10"/>
  <c r="N945" i="10"/>
  <c r="M945" i="10"/>
  <c r="K945" i="10"/>
  <c r="R944" i="10"/>
  <c r="Q944" i="10"/>
  <c r="P944" i="10"/>
  <c r="O944" i="10"/>
  <c r="N944" i="10"/>
  <c r="L944" i="10"/>
  <c r="K944" i="10"/>
  <c r="S944" i="10" s="1"/>
  <c r="P943" i="10"/>
  <c r="K943" i="10"/>
  <c r="S943" i="10" s="1"/>
  <c r="S942" i="10"/>
  <c r="P942" i="10"/>
  <c r="N942" i="10"/>
  <c r="K942" i="10"/>
  <c r="R942" i="10" s="1"/>
  <c r="S941" i="10"/>
  <c r="R941" i="10"/>
  <c r="Q941" i="10"/>
  <c r="O941" i="10"/>
  <c r="M941" i="10"/>
  <c r="L941" i="10"/>
  <c r="K941" i="10"/>
  <c r="K940" i="10"/>
  <c r="O939" i="10"/>
  <c r="N939" i="10"/>
  <c r="K939" i="10"/>
  <c r="R938" i="10"/>
  <c r="Q938" i="10"/>
  <c r="P938" i="10"/>
  <c r="O938" i="10"/>
  <c r="N938" i="10"/>
  <c r="M938" i="10"/>
  <c r="L938" i="10"/>
  <c r="K938" i="10"/>
  <c r="S938" i="10" s="1"/>
  <c r="S937" i="10"/>
  <c r="P937" i="10"/>
  <c r="O937" i="10"/>
  <c r="N937" i="10"/>
  <c r="K937" i="10"/>
  <c r="S936" i="10"/>
  <c r="R936" i="10"/>
  <c r="P936" i="10"/>
  <c r="O936" i="10"/>
  <c r="N936" i="10"/>
  <c r="K936" i="10"/>
  <c r="M936" i="10" s="1"/>
  <c r="S935" i="10"/>
  <c r="R935" i="10"/>
  <c r="P935" i="10"/>
  <c r="O935" i="10"/>
  <c r="M935" i="10"/>
  <c r="K935" i="10"/>
  <c r="N935" i="10" s="1"/>
  <c r="S934" i="10"/>
  <c r="R934" i="10"/>
  <c r="P934" i="10"/>
  <c r="N934" i="10"/>
  <c r="M934" i="10"/>
  <c r="K934" i="10"/>
  <c r="O934" i="10" s="1"/>
  <c r="S933" i="10"/>
  <c r="R933" i="10"/>
  <c r="O933" i="10"/>
  <c r="N933" i="10"/>
  <c r="M933" i="10"/>
  <c r="K933" i="10"/>
  <c r="P933" i="10" s="1"/>
  <c r="S932" i="10"/>
  <c r="R932" i="10"/>
  <c r="O932" i="10"/>
  <c r="N932" i="10"/>
  <c r="M932" i="10"/>
  <c r="K932" i="10"/>
  <c r="Q932" i="10" s="1"/>
  <c r="S931" i="10"/>
  <c r="Q931" i="10"/>
  <c r="N931" i="10"/>
  <c r="M931" i="10"/>
  <c r="K931" i="10"/>
  <c r="R931" i="10" s="1"/>
  <c r="R930" i="10"/>
  <c r="Q930" i="10"/>
  <c r="P930" i="10"/>
  <c r="O930" i="10"/>
  <c r="N930" i="10"/>
  <c r="M930" i="10"/>
  <c r="L930" i="10"/>
  <c r="K930" i="10"/>
  <c r="S930" i="10" s="1"/>
  <c r="S929" i="10"/>
  <c r="R929" i="10"/>
  <c r="O929" i="10"/>
  <c r="N929" i="10"/>
  <c r="K929" i="10"/>
  <c r="L929" i="10" s="1"/>
  <c r="S928" i="10"/>
  <c r="R928" i="10"/>
  <c r="O928" i="10"/>
  <c r="N928" i="10"/>
  <c r="K928" i="10"/>
  <c r="M928" i="10" s="1"/>
  <c r="S927" i="10"/>
  <c r="R927" i="10"/>
  <c r="O927" i="10"/>
  <c r="M927" i="10"/>
  <c r="K927" i="10"/>
  <c r="N927" i="10" s="1"/>
  <c r="S926" i="10"/>
  <c r="R926" i="10"/>
  <c r="N926" i="10"/>
  <c r="M926" i="10"/>
  <c r="K926" i="10"/>
  <c r="N925" i="10"/>
  <c r="M925" i="10"/>
  <c r="K925" i="10"/>
  <c r="S924" i="10"/>
  <c r="R924" i="10"/>
  <c r="K924" i="10"/>
  <c r="M923" i="10"/>
  <c r="K923" i="10"/>
  <c r="R922" i="10"/>
  <c r="Q922" i="10"/>
  <c r="P922" i="10"/>
  <c r="O922" i="10"/>
  <c r="N922" i="10"/>
  <c r="M922" i="10"/>
  <c r="L922" i="10"/>
  <c r="K922" i="10"/>
  <c r="S922" i="10" s="1"/>
  <c r="N921" i="10"/>
  <c r="K921" i="10"/>
  <c r="S920" i="10"/>
  <c r="R920" i="10"/>
  <c r="O920" i="10"/>
  <c r="K920" i="10"/>
  <c r="K919" i="10"/>
  <c r="S918" i="10"/>
  <c r="K918" i="10"/>
  <c r="S917" i="10"/>
  <c r="R917" i="10"/>
  <c r="O917" i="10"/>
  <c r="N917" i="10"/>
  <c r="K917" i="10"/>
  <c r="L916" i="10"/>
  <c r="K916" i="10"/>
  <c r="R915" i="10"/>
  <c r="Q915" i="10"/>
  <c r="P915" i="10"/>
  <c r="N915" i="10"/>
  <c r="M915" i="10"/>
  <c r="L915" i="10"/>
  <c r="K915" i="10"/>
  <c r="S915" i="10" s="1"/>
  <c r="S914" i="10"/>
  <c r="N914" i="10"/>
  <c r="M914" i="10"/>
  <c r="K914" i="10"/>
  <c r="S913" i="10"/>
  <c r="R913" i="10"/>
  <c r="L913" i="10"/>
  <c r="K913" i="10"/>
  <c r="Q912" i="10"/>
  <c r="P912" i="10"/>
  <c r="K912" i="10"/>
  <c r="S912" i="10" s="1"/>
  <c r="R911" i="10"/>
  <c r="Q911" i="10"/>
  <c r="P911" i="10"/>
  <c r="N911" i="10"/>
  <c r="M911" i="10"/>
  <c r="L911" i="10"/>
  <c r="K911" i="10"/>
  <c r="O911" i="10" s="1"/>
  <c r="S910" i="10"/>
  <c r="R910" i="10"/>
  <c r="Q910" i="10"/>
  <c r="O910" i="10"/>
  <c r="N910" i="10"/>
  <c r="K910" i="10"/>
  <c r="S909" i="10"/>
  <c r="R909" i="10"/>
  <c r="P909" i="10"/>
  <c r="O909" i="10"/>
  <c r="N909" i="10"/>
  <c r="L909" i="10"/>
  <c r="K909" i="10"/>
  <c r="L908" i="10"/>
  <c r="K908" i="10"/>
  <c r="R907" i="10"/>
  <c r="Q907" i="10"/>
  <c r="P907" i="10"/>
  <c r="N907" i="10"/>
  <c r="M907" i="10"/>
  <c r="L907" i="10"/>
  <c r="K907" i="10"/>
  <c r="S907" i="10" s="1"/>
  <c r="S906" i="10"/>
  <c r="N906" i="10"/>
  <c r="M906" i="10"/>
  <c r="K906" i="10"/>
  <c r="S905" i="10"/>
  <c r="R905" i="10"/>
  <c r="L905" i="10"/>
  <c r="K905" i="10"/>
  <c r="Q904" i="10"/>
  <c r="P904" i="10"/>
  <c r="K904" i="10"/>
  <c r="S904" i="10" s="1"/>
  <c r="R903" i="10"/>
  <c r="Q903" i="10"/>
  <c r="P903" i="10"/>
  <c r="N903" i="10"/>
  <c r="M903" i="10"/>
  <c r="L903" i="10"/>
  <c r="K903" i="10"/>
  <c r="O903" i="10" s="1"/>
  <c r="S902" i="10"/>
  <c r="R902" i="10"/>
  <c r="Q902" i="10"/>
  <c r="O902" i="10"/>
  <c r="N902" i="10"/>
  <c r="K902" i="10"/>
  <c r="S901" i="10"/>
  <c r="R901" i="10"/>
  <c r="P901" i="10"/>
  <c r="O901" i="10"/>
  <c r="N901" i="10"/>
  <c r="L901" i="10"/>
  <c r="K901" i="10"/>
  <c r="L900" i="10"/>
  <c r="K900" i="10"/>
  <c r="R899" i="10"/>
  <c r="Q899" i="10"/>
  <c r="P899" i="10"/>
  <c r="N899" i="10"/>
  <c r="M899" i="10"/>
  <c r="L899" i="10"/>
  <c r="K899" i="10"/>
  <c r="S899" i="10" s="1"/>
  <c r="S898" i="10"/>
  <c r="N898" i="10"/>
  <c r="M898" i="10"/>
  <c r="K898" i="10"/>
  <c r="S897" i="10"/>
  <c r="R897" i="10"/>
  <c r="L897" i="10"/>
  <c r="K897" i="10"/>
  <c r="Q896" i="10"/>
  <c r="P896" i="10"/>
  <c r="K896" i="10"/>
  <c r="S896" i="10" s="1"/>
  <c r="R895" i="10"/>
  <c r="Q895" i="10"/>
  <c r="P895" i="10"/>
  <c r="N895" i="10"/>
  <c r="M895" i="10"/>
  <c r="L895" i="10"/>
  <c r="K895" i="10"/>
  <c r="O895" i="10" s="1"/>
  <c r="S894" i="10"/>
  <c r="R894" i="10"/>
  <c r="Q894" i="10"/>
  <c r="O894" i="10"/>
  <c r="N894" i="10"/>
  <c r="K894" i="10"/>
  <c r="S893" i="10"/>
  <c r="R893" i="10"/>
  <c r="P893" i="10"/>
  <c r="O893" i="10"/>
  <c r="N893" i="10"/>
  <c r="L893" i="10"/>
  <c r="K893" i="10"/>
  <c r="L892" i="10"/>
  <c r="K892" i="10"/>
  <c r="R891" i="10"/>
  <c r="Q891" i="10"/>
  <c r="P891" i="10"/>
  <c r="N891" i="10"/>
  <c r="M891" i="10"/>
  <c r="L891" i="10"/>
  <c r="K891" i="10"/>
  <c r="S891" i="10" s="1"/>
  <c r="S890" i="10"/>
  <c r="N890" i="10"/>
  <c r="M890" i="10"/>
  <c r="K890" i="10"/>
  <c r="S889" i="10"/>
  <c r="R889" i="10"/>
  <c r="L889" i="10"/>
  <c r="K889" i="10"/>
  <c r="K888" i="10"/>
  <c r="R887" i="10"/>
  <c r="Q887" i="10"/>
  <c r="P887" i="10"/>
  <c r="N887" i="10"/>
  <c r="M887" i="10"/>
  <c r="L887" i="10"/>
  <c r="K887" i="10"/>
  <c r="O887" i="10" s="1"/>
  <c r="S886" i="10"/>
  <c r="R886" i="10"/>
  <c r="Q886" i="10"/>
  <c r="O886" i="10"/>
  <c r="N886" i="10"/>
  <c r="K886" i="10"/>
  <c r="S885" i="10"/>
  <c r="R885" i="10"/>
  <c r="P885" i="10"/>
  <c r="O885" i="10"/>
  <c r="N885" i="10"/>
  <c r="L885" i="10"/>
  <c r="K885" i="10"/>
  <c r="K884" i="10"/>
  <c r="R883" i="10"/>
  <c r="Q883" i="10"/>
  <c r="P883" i="10"/>
  <c r="N883" i="10"/>
  <c r="M883" i="10"/>
  <c r="L883" i="10"/>
  <c r="K883" i="10"/>
  <c r="S883" i="10" s="1"/>
  <c r="S882" i="10"/>
  <c r="N882" i="10"/>
  <c r="M882" i="10"/>
  <c r="K882" i="10"/>
  <c r="K881" i="10"/>
  <c r="Q880" i="10"/>
  <c r="K880" i="10"/>
  <c r="R879" i="10"/>
  <c r="Q879" i="10"/>
  <c r="P879" i="10"/>
  <c r="N879" i="10"/>
  <c r="M879" i="10"/>
  <c r="L879" i="10"/>
  <c r="K879" i="10"/>
  <c r="O879" i="10" s="1"/>
  <c r="S878" i="10"/>
  <c r="R878" i="10"/>
  <c r="Q878" i="10"/>
  <c r="O878" i="10"/>
  <c r="N878" i="10"/>
  <c r="K878" i="10"/>
  <c r="S877" i="10"/>
  <c r="R877" i="10"/>
  <c r="P877" i="10"/>
  <c r="O877" i="10"/>
  <c r="N877" i="10"/>
  <c r="L877" i="10"/>
  <c r="K877" i="10"/>
  <c r="P876" i="10"/>
  <c r="O876" i="10"/>
  <c r="K876" i="10"/>
  <c r="R875" i="10"/>
  <c r="Q875" i="10"/>
  <c r="P875" i="10"/>
  <c r="N875" i="10"/>
  <c r="M875" i="10"/>
  <c r="L875" i="10"/>
  <c r="K875" i="10"/>
  <c r="S875" i="10" s="1"/>
  <c r="K874" i="10"/>
  <c r="S873" i="10"/>
  <c r="R873" i="10"/>
  <c r="L873" i="10"/>
  <c r="K873" i="10"/>
  <c r="K872" i="10"/>
  <c r="R871" i="10"/>
  <c r="Q871" i="10"/>
  <c r="P871" i="10"/>
  <c r="N871" i="10"/>
  <c r="M871" i="10"/>
  <c r="L871" i="10"/>
  <c r="K871" i="10"/>
  <c r="O871" i="10" s="1"/>
  <c r="S870" i="10"/>
  <c r="R870" i="10"/>
  <c r="Q870" i="10"/>
  <c r="O870" i="10"/>
  <c r="N870" i="10"/>
  <c r="K870" i="10"/>
  <c r="S869" i="10"/>
  <c r="R869" i="10"/>
  <c r="P869" i="10"/>
  <c r="O869" i="10"/>
  <c r="N869" i="10"/>
  <c r="L869" i="10"/>
  <c r="K869" i="10"/>
  <c r="L868" i="10"/>
  <c r="K868" i="10"/>
  <c r="R867" i="10"/>
  <c r="Q867" i="10"/>
  <c r="P867" i="10"/>
  <c r="N867" i="10"/>
  <c r="M867" i="10"/>
  <c r="L867" i="10"/>
  <c r="K867" i="10"/>
  <c r="S867" i="10" s="1"/>
  <c r="S866" i="10"/>
  <c r="N866" i="10"/>
  <c r="M866" i="10"/>
  <c r="K866" i="10"/>
  <c r="L865" i="10"/>
  <c r="K865" i="10"/>
  <c r="S864" i="10"/>
  <c r="Q864" i="10"/>
  <c r="L864" i="10"/>
  <c r="K864" i="10"/>
  <c r="S863" i="10"/>
  <c r="R863" i="10"/>
  <c r="N863" i="10"/>
  <c r="M863" i="10"/>
  <c r="L863" i="10"/>
  <c r="K863" i="10"/>
  <c r="K862" i="10"/>
  <c r="R861" i="10"/>
  <c r="Q861" i="10"/>
  <c r="P861" i="10"/>
  <c r="O861" i="10"/>
  <c r="N861" i="10"/>
  <c r="M861" i="10"/>
  <c r="L861" i="10"/>
  <c r="K861" i="10"/>
  <c r="S861" i="10" s="1"/>
  <c r="Q860" i="10"/>
  <c r="P860" i="10"/>
  <c r="O860" i="10"/>
  <c r="N860" i="10"/>
  <c r="M860" i="10"/>
  <c r="K860" i="10"/>
  <c r="L860" i="10" s="1"/>
  <c r="R859" i="10"/>
  <c r="Q859" i="10"/>
  <c r="P859" i="10"/>
  <c r="O859" i="10"/>
  <c r="N859" i="10"/>
  <c r="L859" i="10"/>
  <c r="K859" i="10"/>
  <c r="M859" i="10" s="1"/>
  <c r="S858" i="10"/>
  <c r="R858" i="10"/>
  <c r="Q858" i="10"/>
  <c r="P858" i="10"/>
  <c r="K858" i="10"/>
  <c r="L857" i="10"/>
  <c r="K857" i="10"/>
  <c r="L856" i="10"/>
  <c r="K856" i="10"/>
  <c r="S855" i="10"/>
  <c r="R855" i="10"/>
  <c r="M855" i="10"/>
  <c r="K855" i="10"/>
  <c r="S854" i="10"/>
  <c r="O854" i="10"/>
  <c r="N854" i="10"/>
  <c r="M854" i="10"/>
  <c r="K854" i="10"/>
  <c r="R853" i="10"/>
  <c r="Q853" i="10"/>
  <c r="P853" i="10"/>
  <c r="O853" i="10"/>
  <c r="N853" i="10"/>
  <c r="M853" i="10"/>
  <c r="L853" i="10"/>
  <c r="K853" i="10"/>
  <c r="S853" i="10" s="1"/>
  <c r="Q852" i="10"/>
  <c r="P852" i="10"/>
  <c r="O852" i="10"/>
  <c r="N852" i="10"/>
  <c r="M852" i="10"/>
  <c r="K852" i="10"/>
  <c r="L852" i="10" s="1"/>
  <c r="R851" i="10"/>
  <c r="Q851" i="10"/>
  <c r="P851" i="10"/>
  <c r="O851" i="10"/>
  <c r="N851" i="10"/>
  <c r="L851" i="10"/>
  <c r="K851" i="10"/>
  <c r="M851" i="10" s="1"/>
  <c r="S850" i="10"/>
  <c r="K850" i="10"/>
  <c r="S849" i="10"/>
  <c r="R849" i="10"/>
  <c r="Q849" i="10"/>
  <c r="N849" i="10"/>
  <c r="K849" i="10"/>
  <c r="S848" i="10"/>
  <c r="R848" i="10"/>
  <c r="Q848" i="10"/>
  <c r="O848" i="10"/>
  <c r="L848" i="10"/>
  <c r="K848" i="10"/>
  <c r="R847" i="10"/>
  <c r="P847" i="10"/>
  <c r="N847" i="10"/>
  <c r="M847" i="10"/>
  <c r="K847" i="10"/>
  <c r="S847" i="10" s="1"/>
  <c r="S846" i="10"/>
  <c r="Q846" i="10"/>
  <c r="O846" i="10"/>
  <c r="N846" i="10"/>
  <c r="M846" i="10"/>
  <c r="L846" i="10"/>
  <c r="K846" i="10"/>
  <c r="R845" i="10"/>
  <c r="Q845" i="10"/>
  <c r="P845" i="10"/>
  <c r="O845" i="10"/>
  <c r="N845" i="10"/>
  <c r="M845" i="10"/>
  <c r="L845" i="10"/>
  <c r="K845" i="10"/>
  <c r="S845" i="10" s="1"/>
  <c r="K844" i="10"/>
  <c r="R843" i="10"/>
  <c r="Q843" i="10"/>
  <c r="P843" i="10"/>
  <c r="O843" i="10"/>
  <c r="N843" i="10"/>
  <c r="L843" i="10"/>
  <c r="K843" i="10"/>
  <c r="M843" i="10" s="1"/>
  <c r="S842" i="10"/>
  <c r="M842" i="10"/>
  <c r="K842" i="10"/>
  <c r="S841" i="10"/>
  <c r="R841" i="10"/>
  <c r="L841" i="10"/>
  <c r="K841" i="10"/>
  <c r="O841" i="10" s="1"/>
  <c r="S840" i="10"/>
  <c r="R840" i="10"/>
  <c r="L840" i="10"/>
  <c r="K840" i="10"/>
  <c r="P840" i="10" s="1"/>
  <c r="S839" i="10"/>
  <c r="R839" i="10"/>
  <c r="L839" i="10"/>
  <c r="K839" i="10"/>
  <c r="Q839" i="10" s="1"/>
  <c r="S838" i="10"/>
  <c r="Q838" i="10"/>
  <c r="L838" i="10"/>
  <c r="K838" i="10"/>
  <c r="R838" i="10" s="1"/>
  <c r="R837" i="10"/>
  <c r="Q837" i="10"/>
  <c r="P837" i="10"/>
  <c r="O837" i="10"/>
  <c r="N837" i="10"/>
  <c r="M837" i="10"/>
  <c r="L837" i="10"/>
  <c r="K837" i="10"/>
  <c r="S837" i="10" s="1"/>
  <c r="S836" i="10"/>
  <c r="R836" i="10"/>
  <c r="K836" i="10"/>
  <c r="L836" i="10" s="1"/>
  <c r="S835" i="10"/>
  <c r="R835" i="10"/>
  <c r="K835" i="10"/>
  <c r="M835" i="10" s="1"/>
  <c r="K834" i="10"/>
  <c r="S833" i="10"/>
  <c r="R833" i="10"/>
  <c r="K833" i="10"/>
  <c r="K832" i="10"/>
  <c r="R831" i="10"/>
  <c r="K831" i="10"/>
  <c r="S830" i="10"/>
  <c r="Q830" i="10"/>
  <c r="K830" i="10"/>
  <c r="R829" i="10"/>
  <c r="Q829" i="10"/>
  <c r="P829" i="10"/>
  <c r="O829" i="10"/>
  <c r="N829" i="10"/>
  <c r="M829" i="10"/>
  <c r="L829" i="10"/>
  <c r="K829" i="10"/>
  <c r="S829" i="10" s="1"/>
  <c r="K828" i="10"/>
  <c r="S827" i="10"/>
  <c r="R827" i="10"/>
  <c r="L827" i="10"/>
  <c r="K827" i="10"/>
  <c r="R826" i="10"/>
  <c r="K826" i="10"/>
  <c r="S825" i="10"/>
  <c r="R825" i="10"/>
  <c r="L825" i="10"/>
  <c r="K825" i="10"/>
  <c r="K824" i="10"/>
  <c r="S823" i="10"/>
  <c r="R823" i="10"/>
  <c r="L823" i="10"/>
  <c r="K823" i="10"/>
  <c r="K822" i="10"/>
  <c r="R821" i="10"/>
  <c r="Q821" i="10"/>
  <c r="P821" i="10"/>
  <c r="O821" i="10"/>
  <c r="N821" i="10"/>
  <c r="M821" i="10"/>
  <c r="L821" i="10"/>
  <c r="K821" i="10"/>
  <c r="S821" i="10" s="1"/>
  <c r="S820" i="10"/>
  <c r="R820" i="10"/>
  <c r="M820" i="10"/>
  <c r="K820" i="10"/>
  <c r="K819" i="10"/>
  <c r="S818" i="10"/>
  <c r="R818" i="10"/>
  <c r="L818" i="10"/>
  <c r="K818" i="10"/>
  <c r="R817" i="10"/>
  <c r="K817" i="10"/>
  <c r="S816" i="10"/>
  <c r="R816" i="10"/>
  <c r="L816" i="10"/>
  <c r="K816" i="10"/>
  <c r="K815" i="10"/>
  <c r="S814" i="10"/>
  <c r="Q814" i="10"/>
  <c r="L814" i="10"/>
  <c r="K814" i="10"/>
  <c r="R813" i="10"/>
  <c r="L813" i="10"/>
  <c r="K813" i="10"/>
  <c r="K812" i="10"/>
  <c r="R811" i="10"/>
  <c r="Q811" i="10"/>
  <c r="P811" i="10"/>
  <c r="O811" i="10"/>
  <c r="N811" i="10"/>
  <c r="M811" i="10"/>
  <c r="L811" i="10"/>
  <c r="K811" i="10"/>
  <c r="S811" i="10" s="1"/>
  <c r="P810" i="10"/>
  <c r="O810" i="10"/>
  <c r="N810" i="10"/>
  <c r="M810" i="10"/>
  <c r="K810" i="10"/>
  <c r="L810" i="10" s="1"/>
  <c r="R809" i="10"/>
  <c r="Q809" i="10"/>
  <c r="P809" i="10"/>
  <c r="O809" i="10"/>
  <c r="N809" i="10"/>
  <c r="L809" i="10"/>
  <c r="K809" i="10"/>
  <c r="M809" i="10" s="1"/>
  <c r="R808" i="10"/>
  <c r="Q808" i="10"/>
  <c r="P808" i="10"/>
  <c r="O808" i="10"/>
  <c r="M808" i="10"/>
  <c r="K808" i="10"/>
  <c r="N808" i="10" s="1"/>
  <c r="S807" i="10"/>
  <c r="R807" i="10"/>
  <c r="Q807" i="10"/>
  <c r="P807" i="10"/>
  <c r="K807" i="10"/>
  <c r="S806" i="10"/>
  <c r="Q806" i="10"/>
  <c r="L806" i="10"/>
  <c r="K806" i="10"/>
  <c r="R806" i="10" s="1"/>
  <c r="S805" i="10"/>
  <c r="R805" i="10"/>
  <c r="M805" i="10"/>
  <c r="L805" i="10"/>
  <c r="K805" i="10"/>
  <c r="S804" i="10"/>
  <c r="N804" i="10"/>
  <c r="M804" i="10"/>
  <c r="L804" i="10"/>
  <c r="K804" i="10"/>
  <c r="R803" i="10"/>
  <c r="Q803" i="10"/>
  <c r="P803" i="10"/>
  <c r="O803" i="10"/>
  <c r="N803" i="10"/>
  <c r="M803" i="10"/>
  <c r="L803" i="10"/>
  <c r="K803" i="10"/>
  <c r="S803" i="10" s="1"/>
  <c r="P802" i="10"/>
  <c r="N802" i="10"/>
  <c r="M802" i="10"/>
  <c r="K802" i="10"/>
  <c r="S802" i="10" s="1"/>
  <c r="R801" i="10"/>
  <c r="Q801" i="10"/>
  <c r="P801" i="10"/>
  <c r="O801" i="10"/>
  <c r="N801" i="10"/>
  <c r="L801" i="10"/>
  <c r="K801" i="10"/>
  <c r="M801" i="10" s="1"/>
  <c r="R800" i="10"/>
  <c r="Q800" i="10"/>
  <c r="P800" i="10"/>
  <c r="O800" i="10"/>
  <c r="M800" i="10"/>
  <c r="K800" i="10"/>
  <c r="N800" i="10" s="1"/>
  <c r="S799" i="10"/>
  <c r="R799" i="10"/>
  <c r="Q799" i="10"/>
  <c r="P799" i="10"/>
  <c r="N799" i="10"/>
  <c r="K799" i="10"/>
  <c r="S798" i="10"/>
  <c r="Q798" i="10"/>
  <c r="O798" i="10"/>
  <c r="L798" i="10"/>
  <c r="K798" i="10"/>
  <c r="R798" i="10" s="1"/>
  <c r="P797" i="10"/>
  <c r="L797" i="10"/>
  <c r="K797" i="10"/>
  <c r="S796" i="10"/>
  <c r="Q796" i="10"/>
  <c r="N796" i="10"/>
  <c r="M796" i="10"/>
  <c r="L796" i="10"/>
  <c r="K796" i="10"/>
  <c r="R795" i="10"/>
  <c r="Q795" i="10"/>
  <c r="P795" i="10"/>
  <c r="O795" i="10"/>
  <c r="N795" i="10"/>
  <c r="M795" i="10"/>
  <c r="L795" i="10"/>
  <c r="K795" i="10"/>
  <c r="S795" i="10" s="1"/>
  <c r="S794" i="10"/>
  <c r="P794" i="10"/>
  <c r="O794" i="10"/>
  <c r="N794" i="10"/>
  <c r="M794" i="10"/>
  <c r="K794" i="10"/>
  <c r="R793" i="10"/>
  <c r="Q793" i="10"/>
  <c r="P793" i="10"/>
  <c r="O793" i="10"/>
  <c r="N793" i="10"/>
  <c r="L793" i="10"/>
  <c r="K793" i="10"/>
  <c r="M793" i="10" s="1"/>
  <c r="R792" i="10"/>
  <c r="P792" i="10"/>
  <c r="O792" i="10"/>
  <c r="M792" i="10"/>
  <c r="K792" i="10"/>
  <c r="S792" i="10" s="1"/>
  <c r="Q791" i="10"/>
  <c r="N791" i="10"/>
  <c r="L791" i="10"/>
  <c r="K791" i="10"/>
  <c r="S791" i="10" s="1"/>
  <c r="K790" i="10"/>
  <c r="K789" i="10"/>
  <c r="S788" i="10"/>
  <c r="Q788" i="10"/>
  <c r="O788" i="10"/>
  <c r="N788" i="10"/>
  <c r="M788" i="10"/>
  <c r="L788" i="10"/>
  <c r="K788" i="10"/>
  <c r="R787" i="10"/>
  <c r="Q787" i="10"/>
  <c r="P787" i="10"/>
  <c r="O787" i="10"/>
  <c r="N787" i="10"/>
  <c r="M787" i="10"/>
  <c r="L787" i="10"/>
  <c r="K787" i="10"/>
  <c r="S787" i="10" s="1"/>
  <c r="S786" i="10"/>
  <c r="Q786" i="10"/>
  <c r="K786" i="10"/>
  <c r="R785" i="10"/>
  <c r="Q785" i="10"/>
  <c r="P785" i="10"/>
  <c r="O785" i="10"/>
  <c r="N785" i="10"/>
  <c r="L785" i="10"/>
  <c r="K785" i="10"/>
  <c r="M785" i="10" s="1"/>
  <c r="S784" i="10"/>
  <c r="Q784" i="10"/>
  <c r="P784" i="10"/>
  <c r="O784" i="10"/>
  <c r="M784" i="10"/>
  <c r="K784" i="10"/>
  <c r="R784" i="10" s="1"/>
  <c r="R783" i="10"/>
  <c r="P783" i="10"/>
  <c r="N783" i="10"/>
  <c r="L783" i="10"/>
  <c r="K783" i="10"/>
  <c r="S783" i="10" s="1"/>
  <c r="Q782" i="10"/>
  <c r="M782" i="10"/>
  <c r="L782" i="10"/>
  <c r="K782" i="10"/>
  <c r="S782" i="10" s="1"/>
  <c r="N781" i="10"/>
  <c r="K781" i="10"/>
  <c r="K780" i="10"/>
  <c r="R779" i="10"/>
  <c r="Q779" i="10"/>
  <c r="P779" i="10"/>
  <c r="O779" i="10"/>
  <c r="N779" i="10"/>
  <c r="M779" i="10"/>
  <c r="L779" i="10"/>
  <c r="K779" i="10"/>
  <c r="S779" i="10" s="1"/>
  <c r="S778" i="10"/>
  <c r="Q778" i="10"/>
  <c r="P778" i="10"/>
  <c r="O778" i="10"/>
  <c r="N778" i="10"/>
  <c r="M778" i="10"/>
  <c r="K778" i="10"/>
  <c r="R777" i="10"/>
  <c r="Q777" i="10"/>
  <c r="P777" i="10"/>
  <c r="O777" i="10"/>
  <c r="N777" i="10"/>
  <c r="L777" i="10"/>
  <c r="K777" i="10"/>
  <c r="M777" i="10" s="1"/>
  <c r="R776" i="10"/>
  <c r="Q776" i="10"/>
  <c r="P776" i="10"/>
  <c r="O776" i="10"/>
  <c r="M776" i="10"/>
  <c r="K776" i="10"/>
  <c r="S776" i="10" s="1"/>
  <c r="S775" i="10"/>
  <c r="Q775" i="10"/>
  <c r="P775" i="10"/>
  <c r="N775" i="10"/>
  <c r="K775" i="10"/>
  <c r="R775" i="10" s="1"/>
  <c r="R774" i="10"/>
  <c r="O774" i="10"/>
  <c r="M774" i="10"/>
  <c r="L774" i="10"/>
  <c r="K774" i="10"/>
  <c r="S774" i="10" s="1"/>
  <c r="P773" i="10"/>
  <c r="M773" i="10"/>
  <c r="L773" i="10"/>
  <c r="K773" i="10"/>
  <c r="S773" i="10" s="1"/>
  <c r="N772" i="10"/>
  <c r="L772" i="10"/>
  <c r="K772" i="10"/>
  <c r="R771" i="10"/>
  <c r="Q771" i="10"/>
  <c r="P771" i="10"/>
  <c r="O771" i="10"/>
  <c r="N771" i="10"/>
  <c r="M771" i="10"/>
  <c r="L771" i="10"/>
  <c r="K771" i="10"/>
  <c r="S771" i="10" s="1"/>
  <c r="N770" i="10"/>
  <c r="K770" i="10"/>
  <c r="R769" i="10"/>
  <c r="Q769" i="10"/>
  <c r="P769" i="10"/>
  <c r="O769" i="10"/>
  <c r="N769" i="10"/>
  <c r="L769" i="10"/>
  <c r="K769" i="10"/>
  <c r="M769" i="10" s="1"/>
  <c r="K768" i="10"/>
  <c r="R767" i="10"/>
  <c r="Q767" i="10"/>
  <c r="P767" i="10"/>
  <c r="N767" i="10"/>
  <c r="L767" i="10"/>
  <c r="K767" i="10"/>
  <c r="S767" i="10" s="1"/>
  <c r="S766" i="10"/>
  <c r="Q766" i="10"/>
  <c r="O766" i="10"/>
  <c r="M766" i="10"/>
  <c r="K766" i="10"/>
  <c r="R766" i="10" s="1"/>
  <c r="R765" i="10"/>
  <c r="N765" i="10"/>
  <c r="M765" i="10"/>
  <c r="L765" i="10"/>
  <c r="K765" i="10"/>
  <c r="S765" i="10" s="1"/>
  <c r="O764" i="10"/>
  <c r="M764" i="10"/>
  <c r="L764" i="10"/>
  <c r="K764" i="10"/>
  <c r="S764" i="10" s="1"/>
  <c r="R763" i="10"/>
  <c r="Q763" i="10"/>
  <c r="P763" i="10"/>
  <c r="O763" i="10"/>
  <c r="N763" i="10"/>
  <c r="M763" i="10"/>
  <c r="L763" i="10"/>
  <c r="K763" i="10"/>
  <c r="S763" i="10" s="1"/>
  <c r="O762" i="10"/>
  <c r="K762" i="10"/>
  <c r="R761" i="10"/>
  <c r="Q761" i="10"/>
  <c r="P761" i="10"/>
  <c r="O761" i="10"/>
  <c r="N761" i="10"/>
  <c r="L761" i="10"/>
  <c r="K761" i="10"/>
  <c r="M761" i="10" s="1"/>
  <c r="S760" i="10"/>
  <c r="R760" i="10"/>
  <c r="Q760" i="10"/>
  <c r="P760" i="10"/>
  <c r="O760" i="10"/>
  <c r="M760" i="10"/>
  <c r="K760" i="10"/>
  <c r="S759" i="10"/>
  <c r="R759" i="10"/>
  <c r="Q759" i="10"/>
  <c r="P759" i="10"/>
  <c r="N759" i="10"/>
  <c r="M759" i="10"/>
  <c r="L759" i="10"/>
  <c r="K759" i="10"/>
  <c r="O759" i="10" s="1"/>
  <c r="S758" i="10"/>
  <c r="R758" i="10"/>
  <c r="Q758" i="10"/>
  <c r="O758" i="10"/>
  <c r="N758" i="10"/>
  <c r="M758" i="10"/>
  <c r="L758" i="10"/>
  <c r="K758" i="10"/>
  <c r="P758" i="10" s="1"/>
  <c r="S757" i="10"/>
  <c r="R757" i="10"/>
  <c r="P757" i="10"/>
  <c r="O757" i="10"/>
  <c r="N757" i="10"/>
  <c r="M757" i="10"/>
  <c r="L757" i="10"/>
  <c r="K757" i="10"/>
  <c r="Q757" i="10" s="1"/>
  <c r="S756" i="10"/>
  <c r="Q756" i="10"/>
  <c r="P756" i="10"/>
  <c r="O756" i="10"/>
  <c r="N756" i="10"/>
  <c r="L756" i="10"/>
  <c r="K756" i="10"/>
  <c r="R756" i="10" s="1"/>
  <c r="R755" i="10"/>
  <c r="Q755" i="10"/>
  <c r="P755" i="10"/>
  <c r="O755" i="10"/>
  <c r="N755" i="10"/>
  <c r="M755" i="10"/>
  <c r="L755" i="10"/>
  <c r="K755" i="10"/>
  <c r="S755" i="10" s="1"/>
  <c r="S754" i="10"/>
  <c r="R754" i="10"/>
  <c r="Q754" i="10"/>
  <c r="P754" i="10"/>
  <c r="O754" i="10"/>
  <c r="M754" i="10"/>
  <c r="K754" i="10"/>
  <c r="L754" i="10" s="1"/>
  <c r="S753" i="10"/>
  <c r="R753" i="10"/>
  <c r="Q753" i="10"/>
  <c r="P753" i="10"/>
  <c r="O753" i="10"/>
  <c r="L753" i="10"/>
  <c r="K753" i="10"/>
  <c r="M753" i="10" s="1"/>
  <c r="S752" i="10"/>
  <c r="R752" i="10"/>
  <c r="Q752" i="10"/>
  <c r="P752" i="10"/>
  <c r="O752" i="10"/>
  <c r="L752" i="10"/>
  <c r="K752" i="10"/>
  <c r="N752" i="10" s="1"/>
  <c r="S751" i="10"/>
  <c r="R751" i="10"/>
  <c r="Q751" i="10"/>
  <c r="P751" i="10"/>
  <c r="N751" i="10"/>
  <c r="L751" i="10"/>
  <c r="K751" i="10"/>
  <c r="O751" i="10" s="1"/>
  <c r="S750" i="10"/>
  <c r="R750" i="10"/>
  <c r="Q750" i="10"/>
  <c r="O750" i="10"/>
  <c r="N750" i="10"/>
  <c r="L750" i="10"/>
  <c r="K750" i="10"/>
  <c r="P750" i="10" s="1"/>
  <c r="S749" i="10"/>
  <c r="R749" i="10"/>
  <c r="P749" i="10"/>
  <c r="O749" i="10"/>
  <c r="N749" i="10"/>
  <c r="L749" i="10"/>
  <c r="K749" i="10"/>
  <c r="Q749" i="10" s="1"/>
  <c r="S748" i="10"/>
  <c r="Q748" i="10"/>
  <c r="P748" i="10"/>
  <c r="O748" i="10"/>
  <c r="N748" i="10"/>
  <c r="L748" i="10"/>
  <c r="K748" i="10"/>
  <c r="R748" i="10" s="1"/>
  <c r="R747" i="10"/>
  <c r="Q747" i="10"/>
  <c r="P747" i="10"/>
  <c r="O747" i="10"/>
  <c r="N747" i="10"/>
  <c r="M747" i="10"/>
  <c r="L747" i="10"/>
  <c r="K747" i="10"/>
  <c r="S747" i="10" s="1"/>
  <c r="S746" i="10"/>
  <c r="R746" i="10"/>
  <c r="Q746" i="10"/>
  <c r="P746" i="10"/>
  <c r="O746" i="10"/>
  <c r="M746" i="10"/>
  <c r="K746" i="10"/>
  <c r="L746" i="10" s="1"/>
  <c r="S745" i="10"/>
  <c r="R745" i="10"/>
  <c r="Q745" i="10"/>
  <c r="P745" i="10"/>
  <c r="O745" i="10"/>
  <c r="L745" i="10"/>
  <c r="K745" i="10"/>
  <c r="M745" i="10" s="1"/>
  <c r="S744" i="10"/>
  <c r="R744" i="10"/>
  <c r="Q744" i="10"/>
  <c r="P744" i="10"/>
  <c r="O744" i="10"/>
  <c r="L744" i="10"/>
  <c r="K744" i="10"/>
  <c r="N744" i="10" s="1"/>
  <c r="S743" i="10"/>
  <c r="R743" i="10"/>
  <c r="Q743" i="10"/>
  <c r="P743" i="10"/>
  <c r="N743" i="10"/>
  <c r="L743" i="10"/>
  <c r="K743" i="10"/>
  <c r="O743" i="10" s="1"/>
  <c r="S742" i="10"/>
  <c r="R742" i="10"/>
  <c r="Q742" i="10"/>
  <c r="O742" i="10"/>
  <c r="N742" i="10"/>
  <c r="L742" i="10"/>
  <c r="K742" i="10"/>
  <c r="P742" i="10" s="1"/>
  <c r="S741" i="10"/>
  <c r="R741" i="10"/>
  <c r="P741" i="10"/>
  <c r="O741" i="10"/>
  <c r="N741" i="10"/>
  <c r="L741" i="10"/>
  <c r="K741" i="10"/>
  <c r="Q741" i="10" s="1"/>
  <c r="S740" i="10"/>
  <c r="Q740" i="10"/>
  <c r="P740" i="10"/>
  <c r="O740" i="10"/>
  <c r="N740" i="10"/>
  <c r="L740" i="10"/>
  <c r="K740" i="10"/>
  <c r="R740" i="10" s="1"/>
  <c r="R739" i="10"/>
  <c r="Q739" i="10"/>
  <c r="P739" i="10"/>
  <c r="O739" i="10"/>
  <c r="N739" i="10"/>
  <c r="M739" i="10"/>
  <c r="L739" i="10"/>
  <c r="K739" i="10"/>
  <c r="S739" i="10" s="1"/>
  <c r="S738" i="10"/>
  <c r="R738" i="10"/>
  <c r="Q738" i="10"/>
  <c r="P738" i="10"/>
  <c r="O738" i="10"/>
  <c r="M738" i="10"/>
  <c r="K738" i="10"/>
  <c r="L738" i="10" s="1"/>
  <c r="S737" i="10"/>
  <c r="R737" i="10"/>
  <c r="Q737" i="10"/>
  <c r="P737" i="10"/>
  <c r="O737" i="10"/>
  <c r="L737" i="10"/>
  <c r="K737" i="10"/>
  <c r="M737" i="10" s="1"/>
  <c r="S736" i="10"/>
  <c r="R736" i="10"/>
  <c r="Q736" i="10"/>
  <c r="P736" i="10"/>
  <c r="O736" i="10"/>
  <c r="L736" i="10"/>
  <c r="K736" i="10"/>
  <c r="N736" i="10" s="1"/>
  <c r="S735" i="10"/>
  <c r="R735" i="10"/>
  <c r="Q735" i="10"/>
  <c r="P735" i="10"/>
  <c r="N735" i="10"/>
  <c r="L735" i="10"/>
  <c r="K735" i="10"/>
  <c r="O735" i="10" s="1"/>
  <c r="S734" i="10"/>
  <c r="R734" i="10"/>
  <c r="Q734" i="10"/>
  <c r="O734" i="10"/>
  <c r="N734" i="10"/>
  <c r="L734" i="10"/>
  <c r="K734" i="10"/>
  <c r="P734" i="10" s="1"/>
  <c r="S733" i="10"/>
  <c r="R733" i="10"/>
  <c r="P733" i="10"/>
  <c r="O733" i="10"/>
  <c r="N733" i="10"/>
  <c r="L733" i="10"/>
  <c r="K733" i="10"/>
  <c r="Q733" i="10" s="1"/>
  <c r="S732" i="10"/>
  <c r="Q732" i="10"/>
  <c r="P732" i="10"/>
  <c r="O732" i="10"/>
  <c r="N732" i="10"/>
  <c r="L732" i="10"/>
  <c r="K732" i="10"/>
  <c r="R732" i="10" s="1"/>
  <c r="R731" i="10"/>
  <c r="Q731" i="10"/>
  <c r="P731" i="10"/>
  <c r="O731" i="10"/>
  <c r="N731" i="10"/>
  <c r="M731" i="10"/>
  <c r="L731" i="10"/>
  <c r="K731" i="10"/>
  <c r="S731" i="10" s="1"/>
  <c r="S730" i="10"/>
  <c r="R730" i="10"/>
  <c r="Q730" i="10"/>
  <c r="P730" i="10"/>
  <c r="O730" i="10"/>
  <c r="M730" i="10"/>
  <c r="K730" i="10"/>
  <c r="L730" i="10" s="1"/>
  <c r="S729" i="10"/>
  <c r="R729" i="10"/>
  <c r="Q729" i="10"/>
  <c r="P729" i="10"/>
  <c r="O729" i="10"/>
  <c r="L729" i="10"/>
  <c r="K729" i="10"/>
  <c r="M729" i="10" s="1"/>
  <c r="S728" i="10"/>
  <c r="R728" i="10"/>
  <c r="Q728" i="10"/>
  <c r="O728" i="10"/>
  <c r="L728" i="10"/>
  <c r="K728" i="10"/>
  <c r="N728" i="10" s="1"/>
  <c r="S727" i="10"/>
  <c r="R727" i="10"/>
  <c r="Q727" i="10"/>
  <c r="N727" i="10"/>
  <c r="L727" i="10"/>
  <c r="K727" i="10"/>
  <c r="O727" i="10" s="1"/>
  <c r="S726" i="10"/>
  <c r="R726" i="10"/>
  <c r="K726" i="10"/>
  <c r="S725" i="10"/>
  <c r="P725" i="10"/>
  <c r="N725" i="10"/>
  <c r="K725" i="10"/>
  <c r="R725" i="10" s="1"/>
  <c r="K724" i="10"/>
  <c r="R723" i="10"/>
  <c r="Q723" i="10"/>
  <c r="P723" i="10"/>
  <c r="O723" i="10"/>
  <c r="N723" i="10"/>
  <c r="M723" i="10"/>
  <c r="L723" i="10"/>
  <c r="K723" i="10"/>
  <c r="S723" i="10" s="1"/>
  <c r="S722" i="10"/>
  <c r="R722" i="10"/>
  <c r="Q722" i="10"/>
  <c r="O722" i="10"/>
  <c r="M722" i="10"/>
  <c r="K722" i="10"/>
  <c r="S721" i="10"/>
  <c r="R721" i="10"/>
  <c r="L721" i="10"/>
  <c r="K721" i="10"/>
  <c r="R720" i="10"/>
  <c r="P720" i="10"/>
  <c r="K720" i="10"/>
  <c r="S720" i="10" s="1"/>
  <c r="S719" i="10"/>
  <c r="O719" i="10"/>
  <c r="N719" i="10"/>
  <c r="L719" i="10"/>
  <c r="K719" i="10"/>
  <c r="Q719" i="10" s="1"/>
  <c r="R718" i="10"/>
  <c r="P718" i="10"/>
  <c r="O718" i="10"/>
  <c r="N718" i="10"/>
  <c r="M718" i="10"/>
  <c r="L718" i="10"/>
  <c r="K718" i="10"/>
  <c r="S718" i="10" s="1"/>
  <c r="Q717" i="10"/>
  <c r="P717" i="10"/>
  <c r="N717" i="10"/>
  <c r="M717" i="10"/>
  <c r="K717" i="10"/>
  <c r="R717" i="10" s="1"/>
  <c r="R716" i="10"/>
  <c r="Q716" i="10"/>
  <c r="P716" i="10"/>
  <c r="O716" i="10"/>
  <c r="N716" i="10"/>
  <c r="M716" i="10"/>
  <c r="L716" i="10"/>
  <c r="K716" i="10"/>
  <c r="S716" i="10" s="1"/>
  <c r="R715" i="10"/>
  <c r="Q715" i="10"/>
  <c r="O715" i="10"/>
  <c r="N715" i="10"/>
  <c r="K715" i="10"/>
  <c r="L715" i="10" s="1"/>
  <c r="R714" i="10"/>
  <c r="Q714" i="10"/>
  <c r="O714" i="10"/>
  <c r="N714" i="10"/>
  <c r="K714" i="10"/>
  <c r="M714" i="10" s="1"/>
  <c r="R713" i="10"/>
  <c r="Q713" i="10"/>
  <c r="O713" i="10"/>
  <c r="M713" i="10"/>
  <c r="K713" i="10"/>
  <c r="N713" i="10" s="1"/>
  <c r="R712" i="10"/>
  <c r="Q712" i="10"/>
  <c r="N712" i="10"/>
  <c r="M712" i="10"/>
  <c r="K712" i="10"/>
  <c r="O712" i="10" s="1"/>
  <c r="R711" i="10"/>
  <c r="Q711" i="10"/>
  <c r="N711" i="10"/>
  <c r="M711" i="10"/>
  <c r="K711" i="10"/>
  <c r="P711" i="10" s="1"/>
  <c r="R710" i="10"/>
  <c r="N710" i="10"/>
  <c r="M710" i="10"/>
  <c r="K710" i="10"/>
  <c r="Q710" i="10" s="1"/>
  <c r="Q709" i="10"/>
  <c r="N709" i="10"/>
  <c r="M709" i="10"/>
  <c r="K709" i="10"/>
  <c r="R709" i="10" s="1"/>
  <c r="R708" i="10"/>
  <c r="Q708" i="10"/>
  <c r="P708" i="10"/>
  <c r="O708" i="10"/>
  <c r="N708" i="10"/>
  <c r="M708" i="10"/>
  <c r="L708" i="10"/>
  <c r="K708" i="10"/>
  <c r="S708" i="10" s="1"/>
  <c r="R707" i="10"/>
  <c r="O707" i="10"/>
  <c r="N707" i="10"/>
  <c r="K707" i="10"/>
  <c r="L707" i="10" s="1"/>
  <c r="R706" i="10"/>
  <c r="O706" i="10"/>
  <c r="N706" i="10"/>
  <c r="K706" i="10"/>
  <c r="K705" i="10"/>
  <c r="R704" i="10"/>
  <c r="N704" i="10"/>
  <c r="M704" i="10"/>
  <c r="K704" i="10"/>
  <c r="K703" i="10"/>
  <c r="R702" i="10"/>
  <c r="N702" i="10"/>
  <c r="M702" i="10"/>
  <c r="K702" i="10"/>
  <c r="K701" i="10"/>
  <c r="R700" i="10"/>
  <c r="Q700" i="10"/>
  <c r="P700" i="10"/>
  <c r="O700" i="10"/>
  <c r="N700" i="10"/>
  <c r="M700" i="10"/>
  <c r="L700" i="10"/>
  <c r="K700" i="10"/>
  <c r="S700" i="10" s="1"/>
  <c r="R699" i="10"/>
  <c r="O699" i="10"/>
  <c r="N699" i="10"/>
  <c r="K699" i="10"/>
  <c r="K698" i="10"/>
  <c r="R697" i="10"/>
  <c r="O697" i="10"/>
  <c r="M697" i="10"/>
  <c r="K697" i="10"/>
  <c r="K696" i="10"/>
  <c r="R695" i="10"/>
  <c r="N695" i="10"/>
  <c r="M695" i="10"/>
  <c r="K695" i="10"/>
  <c r="K694" i="10"/>
  <c r="Q693" i="10"/>
  <c r="N693" i="10"/>
  <c r="M693" i="10"/>
  <c r="K693" i="10"/>
  <c r="R692" i="10"/>
  <c r="Q692" i="10"/>
  <c r="P692" i="10"/>
  <c r="O692" i="10"/>
  <c r="N692" i="10"/>
  <c r="M692" i="10"/>
  <c r="L692" i="10"/>
  <c r="K692" i="10"/>
  <c r="S692" i="10" s="1"/>
  <c r="R691" i="10"/>
  <c r="Q691" i="10"/>
  <c r="N691" i="10"/>
  <c r="K691" i="10"/>
  <c r="R690" i="10"/>
  <c r="Q690" i="10"/>
  <c r="N690" i="10"/>
  <c r="K690" i="10"/>
  <c r="K689" i="10"/>
  <c r="K688" i="10"/>
  <c r="Q687" i="10"/>
  <c r="N687" i="10"/>
  <c r="K687" i="10"/>
  <c r="R687" i="10" s="1"/>
  <c r="N686" i="10"/>
  <c r="K686" i="10"/>
  <c r="Q685" i="10"/>
  <c r="P685" i="10"/>
  <c r="N685" i="10"/>
  <c r="M685" i="10"/>
  <c r="K685" i="10"/>
  <c r="R684" i="10"/>
  <c r="Q684" i="10"/>
  <c r="P684" i="10"/>
  <c r="O684" i="10"/>
  <c r="N684" i="10"/>
  <c r="M684" i="10"/>
  <c r="L684" i="10"/>
  <c r="K684" i="10"/>
  <c r="S684" i="10" s="1"/>
  <c r="R683" i="10"/>
  <c r="Q683" i="10"/>
  <c r="O683" i="10"/>
  <c r="N683" i="10"/>
  <c r="K683" i="10"/>
  <c r="R682" i="10"/>
  <c r="Q682" i="10"/>
  <c r="N682" i="10"/>
  <c r="K682" i="10"/>
  <c r="R681" i="10"/>
  <c r="Q681" i="10"/>
  <c r="M681" i="10"/>
  <c r="K681" i="10"/>
  <c r="Q680" i="10"/>
  <c r="K680" i="10"/>
  <c r="K679" i="10"/>
  <c r="P678" i="10"/>
  <c r="N678" i="10"/>
  <c r="K678" i="10"/>
  <c r="R678" i="10" s="1"/>
  <c r="N677" i="10"/>
  <c r="K677" i="10"/>
  <c r="R676" i="10"/>
  <c r="Q676" i="10"/>
  <c r="P676" i="10"/>
  <c r="O676" i="10"/>
  <c r="N676" i="10"/>
  <c r="M676" i="10"/>
  <c r="L676" i="10"/>
  <c r="K676" i="10"/>
  <c r="S676" i="10" s="1"/>
  <c r="R675" i="10"/>
  <c r="Q675" i="10"/>
  <c r="O675" i="10"/>
  <c r="N675" i="10"/>
  <c r="K675" i="10"/>
  <c r="R674" i="10"/>
  <c r="Q674" i="10"/>
  <c r="O674" i="10"/>
  <c r="N674" i="10"/>
  <c r="K674" i="10"/>
  <c r="R673" i="10"/>
  <c r="Q673" i="10"/>
  <c r="M673" i="10"/>
  <c r="K673" i="10"/>
  <c r="R672" i="10"/>
  <c r="Q672" i="10"/>
  <c r="M672" i="10"/>
  <c r="K672" i="10"/>
  <c r="K671" i="10"/>
  <c r="K670" i="10"/>
  <c r="P669" i="10"/>
  <c r="N669" i="10"/>
  <c r="K669" i="10"/>
  <c r="Q669" i="10" s="1"/>
  <c r="R668" i="10"/>
  <c r="Q668" i="10"/>
  <c r="P668" i="10"/>
  <c r="O668" i="10"/>
  <c r="N668" i="10"/>
  <c r="M668" i="10"/>
  <c r="L668" i="10"/>
  <c r="K668" i="10"/>
  <c r="S668" i="10" s="1"/>
  <c r="O667" i="10"/>
  <c r="K667" i="10"/>
  <c r="R666" i="10"/>
  <c r="Q666" i="10"/>
  <c r="O666" i="10"/>
  <c r="N666" i="10"/>
  <c r="K666" i="10"/>
  <c r="R665" i="10"/>
  <c r="Q665" i="10"/>
  <c r="O665" i="10"/>
  <c r="M665" i="10"/>
  <c r="K665" i="10"/>
  <c r="R664" i="10"/>
  <c r="Q664" i="10"/>
  <c r="M664" i="10"/>
  <c r="K664" i="10"/>
  <c r="R663" i="10"/>
  <c r="Q663" i="10"/>
  <c r="M663" i="10"/>
  <c r="K663" i="10"/>
  <c r="P662" i="10"/>
  <c r="K662" i="10"/>
  <c r="K661" i="10"/>
  <c r="R660" i="10"/>
  <c r="Q660" i="10"/>
  <c r="P660" i="10"/>
  <c r="O660" i="10"/>
  <c r="N660" i="10"/>
  <c r="M660" i="10"/>
  <c r="L660" i="10"/>
  <c r="K660" i="10"/>
  <c r="S660" i="10" s="1"/>
  <c r="Q659" i="10"/>
  <c r="O659" i="10"/>
  <c r="K659" i="10"/>
  <c r="R659" i="10" s="1"/>
  <c r="O658" i="10"/>
  <c r="K658" i="10"/>
  <c r="R657" i="10"/>
  <c r="Q657" i="10"/>
  <c r="O657" i="10"/>
  <c r="M657" i="10"/>
  <c r="K657" i="10"/>
  <c r="R656" i="10"/>
  <c r="Q656" i="10"/>
  <c r="N656" i="10"/>
  <c r="M656" i="10"/>
  <c r="K656" i="10"/>
  <c r="R655" i="10"/>
  <c r="Q655" i="10"/>
  <c r="M655" i="10"/>
  <c r="K655" i="10"/>
  <c r="R654" i="10"/>
  <c r="P654" i="10"/>
  <c r="M654" i="10"/>
  <c r="K654" i="10"/>
  <c r="K653" i="10"/>
  <c r="R652" i="10"/>
  <c r="Q652" i="10"/>
  <c r="P652" i="10"/>
  <c r="O652" i="10"/>
  <c r="N652" i="10"/>
  <c r="M652" i="10"/>
  <c r="L652" i="10"/>
  <c r="K652" i="10"/>
  <c r="S652" i="10" s="1"/>
  <c r="K651" i="10"/>
  <c r="Q650" i="10"/>
  <c r="O650" i="10"/>
  <c r="K650" i="10"/>
  <c r="R650" i="10" s="1"/>
  <c r="O649" i="10"/>
  <c r="K649" i="10"/>
  <c r="R648" i="10"/>
  <c r="Q648" i="10"/>
  <c r="N648" i="10"/>
  <c r="M648" i="10"/>
  <c r="K648" i="10"/>
  <c r="R647" i="10"/>
  <c r="Q647" i="10"/>
  <c r="N647" i="10"/>
  <c r="M647" i="10"/>
  <c r="K647" i="10"/>
  <c r="R646" i="10"/>
  <c r="P646" i="10"/>
  <c r="M646" i="10"/>
  <c r="K646" i="10"/>
  <c r="Q645" i="10"/>
  <c r="P645" i="10"/>
  <c r="M645" i="10"/>
  <c r="K645" i="10"/>
  <c r="R644" i="10"/>
  <c r="Q644" i="10"/>
  <c r="P644" i="10"/>
  <c r="O644" i="10"/>
  <c r="N644" i="10"/>
  <c r="M644" i="10"/>
  <c r="L644" i="10"/>
  <c r="K644" i="10"/>
  <c r="S644" i="10" s="1"/>
  <c r="Q643" i="10"/>
  <c r="K643" i="10"/>
  <c r="K642" i="10"/>
  <c r="Q641" i="10"/>
  <c r="O641" i="10"/>
  <c r="K641" i="10"/>
  <c r="R641" i="10" s="1"/>
  <c r="N640" i="10"/>
  <c r="K640" i="10"/>
  <c r="R639" i="10"/>
  <c r="Q639" i="10"/>
  <c r="N639" i="10"/>
  <c r="M639" i="10"/>
  <c r="K639" i="10"/>
  <c r="R638" i="10"/>
  <c r="P638" i="10"/>
  <c r="N638" i="10"/>
  <c r="M638" i="10"/>
  <c r="K638" i="10"/>
  <c r="Q637" i="10"/>
  <c r="P637" i="10"/>
  <c r="M637" i="10"/>
  <c r="K637" i="10"/>
  <c r="R636" i="10"/>
  <c r="Q636" i="10"/>
  <c r="P636" i="10"/>
  <c r="O636" i="10"/>
  <c r="N636" i="10"/>
  <c r="M636" i="10"/>
  <c r="L636" i="10"/>
  <c r="K636" i="10"/>
  <c r="S636" i="10" s="1"/>
  <c r="S635" i="10"/>
  <c r="R635" i="10"/>
  <c r="Q635" i="10"/>
  <c r="O635" i="10"/>
  <c r="N635" i="10"/>
  <c r="K635" i="10"/>
  <c r="S634" i="10"/>
  <c r="Q634" i="10"/>
  <c r="O634" i="10"/>
  <c r="K634" i="10"/>
  <c r="R634" i="10" s="1"/>
  <c r="Q633" i="10"/>
  <c r="K633" i="10"/>
  <c r="R632" i="10"/>
  <c r="Q632" i="10"/>
  <c r="M632" i="10"/>
  <c r="K632" i="10"/>
  <c r="S631" i="10"/>
  <c r="R631" i="10"/>
  <c r="Q631" i="10"/>
  <c r="N631" i="10"/>
  <c r="M631" i="10"/>
  <c r="K631" i="10"/>
  <c r="S630" i="10"/>
  <c r="P630" i="10"/>
  <c r="N630" i="10"/>
  <c r="K630" i="10"/>
  <c r="R630" i="10" s="1"/>
  <c r="P629" i="10"/>
  <c r="K629" i="10"/>
  <c r="R628" i="10"/>
  <c r="Q628" i="10"/>
  <c r="P628" i="10"/>
  <c r="O628" i="10"/>
  <c r="N628" i="10"/>
  <c r="M628" i="10"/>
  <c r="L628" i="10"/>
  <c r="K628" i="10"/>
  <c r="S628" i="10" s="1"/>
  <c r="K627" i="10"/>
  <c r="O626" i="10"/>
  <c r="K626" i="10"/>
  <c r="K625" i="10"/>
  <c r="N624" i="10"/>
  <c r="K624" i="10"/>
  <c r="K623" i="10"/>
  <c r="N622" i="10"/>
  <c r="K622" i="10"/>
  <c r="K621" i="10"/>
  <c r="R620" i="10"/>
  <c r="Q620" i="10"/>
  <c r="P620" i="10"/>
  <c r="O620" i="10"/>
  <c r="N620" i="10"/>
  <c r="M620" i="10"/>
  <c r="L620" i="10"/>
  <c r="K620" i="10"/>
  <c r="S620" i="10" s="1"/>
  <c r="O619" i="10"/>
  <c r="K619" i="10"/>
  <c r="K618" i="10"/>
  <c r="O617" i="10"/>
  <c r="K617" i="10"/>
  <c r="K616" i="10"/>
  <c r="N615" i="10"/>
  <c r="K615" i="10"/>
  <c r="K614" i="10"/>
  <c r="R613" i="10"/>
  <c r="Q613" i="10"/>
  <c r="O613" i="10"/>
  <c r="N613" i="10"/>
  <c r="M613" i="10"/>
  <c r="L613" i="10"/>
  <c r="K613" i="10"/>
  <c r="S613" i="10" s="1"/>
  <c r="P612" i="10"/>
  <c r="N612" i="10"/>
  <c r="M612" i="10"/>
  <c r="K612" i="10"/>
  <c r="L612" i="10" s="1"/>
  <c r="Q611" i="10"/>
  <c r="O611" i="10"/>
  <c r="N611" i="10"/>
  <c r="L611" i="10"/>
  <c r="K611" i="10"/>
  <c r="M611" i="10" s="1"/>
  <c r="R610" i="10"/>
  <c r="Q610" i="10"/>
  <c r="P610" i="10"/>
  <c r="O610" i="10"/>
  <c r="N610" i="10"/>
  <c r="M610" i="10"/>
  <c r="L610" i="10"/>
  <c r="K610" i="10"/>
  <c r="S610" i="10" s="1"/>
  <c r="S609" i="10"/>
  <c r="K609" i="10"/>
  <c r="R608" i="10"/>
  <c r="Q608" i="10"/>
  <c r="O608" i="10"/>
  <c r="N608" i="10"/>
  <c r="L608" i="10"/>
  <c r="K608" i="10"/>
  <c r="P608" i="10" s="1"/>
  <c r="R607" i="10"/>
  <c r="M607" i="10"/>
  <c r="K607" i="10"/>
  <c r="Q607" i="10" s="1"/>
  <c r="S606" i="10"/>
  <c r="N606" i="10"/>
  <c r="K606" i="10"/>
  <c r="R605" i="10"/>
  <c r="Q605" i="10"/>
  <c r="O605" i="10"/>
  <c r="N605" i="10"/>
  <c r="M605" i="10"/>
  <c r="L605" i="10"/>
  <c r="K605" i="10"/>
  <c r="S605" i="10" s="1"/>
  <c r="P604" i="10"/>
  <c r="N604" i="10"/>
  <c r="M604" i="10"/>
  <c r="K604" i="10"/>
  <c r="L604" i="10" s="1"/>
  <c r="Q603" i="10"/>
  <c r="O603" i="10"/>
  <c r="N603" i="10"/>
  <c r="L603" i="10"/>
  <c r="K603" i="10"/>
  <c r="M603" i="10" s="1"/>
  <c r="R602" i="10"/>
  <c r="Q602" i="10"/>
  <c r="P602" i="10"/>
  <c r="O602" i="10"/>
  <c r="N602" i="10"/>
  <c r="M602" i="10"/>
  <c r="L602" i="10"/>
  <c r="K602" i="10"/>
  <c r="S602" i="10" s="1"/>
  <c r="S601" i="10"/>
  <c r="P601" i="10"/>
  <c r="K601" i="10"/>
  <c r="R600" i="10"/>
  <c r="Q600" i="10"/>
  <c r="O600" i="10"/>
  <c r="N600" i="10"/>
  <c r="L600" i="10"/>
  <c r="K600" i="10"/>
  <c r="P600" i="10" s="1"/>
  <c r="R599" i="10"/>
  <c r="M599" i="10"/>
  <c r="K599" i="10"/>
  <c r="Q599" i="10" s="1"/>
  <c r="S598" i="10"/>
  <c r="N598" i="10"/>
  <c r="K598" i="10"/>
  <c r="R597" i="10"/>
  <c r="Q597" i="10"/>
  <c r="O597" i="10"/>
  <c r="N597" i="10"/>
  <c r="M597" i="10"/>
  <c r="L597" i="10"/>
  <c r="K597" i="10"/>
  <c r="S597" i="10" s="1"/>
  <c r="P596" i="10"/>
  <c r="N596" i="10"/>
  <c r="M596" i="10"/>
  <c r="K596" i="10"/>
  <c r="L596" i="10" s="1"/>
  <c r="Q595" i="10"/>
  <c r="O595" i="10"/>
  <c r="N595" i="10"/>
  <c r="L595" i="10"/>
  <c r="K595" i="10"/>
  <c r="M595" i="10" s="1"/>
  <c r="R594" i="10"/>
  <c r="Q594" i="10"/>
  <c r="P594" i="10"/>
  <c r="O594" i="10"/>
  <c r="N594" i="10"/>
  <c r="M594" i="10"/>
  <c r="L594" i="10"/>
  <c r="K594" i="10"/>
  <c r="S594" i="10" s="1"/>
  <c r="K593" i="10"/>
  <c r="R592" i="10"/>
  <c r="Q592" i="10"/>
  <c r="O592" i="10"/>
  <c r="N592" i="10"/>
  <c r="L592" i="10"/>
  <c r="K592" i="10"/>
  <c r="P592" i="10" s="1"/>
  <c r="R591" i="10"/>
  <c r="M591" i="10"/>
  <c r="K591" i="10"/>
  <c r="Q591" i="10" s="1"/>
  <c r="K590" i="10"/>
  <c r="R589" i="10"/>
  <c r="Q589" i="10"/>
  <c r="O589" i="10"/>
  <c r="N589" i="10"/>
  <c r="M589" i="10"/>
  <c r="L589" i="10"/>
  <c r="K589" i="10"/>
  <c r="S589" i="10" s="1"/>
  <c r="P588" i="10"/>
  <c r="N588" i="10"/>
  <c r="M588" i="10"/>
  <c r="K588" i="10"/>
  <c r="L588" i="10" s="1"/>
  <c r="Q587" i="10"/>
  <c r="O587" i="10"/>
  <c r="N587" i="10"/>
  <c r="L587" i="10"/>
  <c r="K587" i="10"/>
  <c r="M587" i="10" s="1"/>
  <c r="R586" i="10"/>
  <c r="Q586" i="10"/>
  <c r="P586" i="10"/>
  <c r="O586" i="10"/>
  <c r="N586" i="10"/>
  <c r="M586" i="10"/>
  <c r="L586" i="10"/>
  <c r="K586" i="10"/>
  <c r="S586" i="10" s="1"/>
  <c r="S585" i="10"/>
  <c r="K585" i="10"/>
  <c r="R584" i="10"/>
  <c r="Q584" i="10"/>
  <c r="O584" i="10"/>
  <c r="N584" i="10"/>
  <c r="L584" i="10"/>
  <c r="K584" i="10"/>
  <c r="P584" i="10" s="1"/>
  <c r="R583" i="10"/>
  <c r="M583" i="10"/>
  <c r="K583" i="10"/>
  <c r="Q583" i="10" s="1"/>
  <c r="K582" i="10"/>
  <c r="R581" i="10"/>
  <c r="Q581" i="10"/>
  <c r="O581" i="10"/>
  <c r="N581" i="10"/>
  <c r="M581" i="10"/>
  <c r="L581" i="10"/>
  <c r="K581" i="10"/>
  <c r="S581" i="10" s="1"/>
  <c r="P580" i="10"/>
  <c r="N580" i="10"/>
  <c r="M580" i="10"/>
  <c r="K580" i="10"/>
  <c r="L580" i="10" s="1"/>
  <c r="Q579" i="10"/>
  <c r="O579" i="10"/>
  <c r="N579" i="10"/>
  <c r="L579" i="10"/>
  <c r="K579" i="10"/>
  <c r="M579" i="10" s="1"/>
  <c r="R578" i="10"/>
  <c r="Q578" i="10"/>
  <c r="P578" i="10"/>
  <c r="O578" i="10"/>
  <c r="N578" i="10"/>
  <c r="M578" i="10"/>
  <c r="L578" i="10"/>
  <c r="K578" i="10"/>
  <c r="S578" i="10" s="1"/>
  <c r="S577" i="10"/>
  <c r="Q577" i="10"/>
  <c r="K577" i="10"/>
  <c r="R576" i="10"/>
  <c r="Q576" i="10"/>
  <c r="O576" i="10"/>
  <c r="N576" i="10"/>
  <c r="L576" i="10"/>
  <c r="K576" i="10"/>
  <c r="P576" i="10" s="1"/>
  <c r="R575" i="10"/>
  <c r="M575" i="10"/>
  <c r="K575" i="10"/>
  <c r="N574" i="10"/>
  <c r="L574" i="10"/>
  <c r="K574" i="10"/>
  <c r="S574" i="10" s="1"/>
  <c r="R573" i="10"/>
  <c r="Q573" i="10"/>
  <c r="O573" i="10"/>
  <c r="N573" i="10"/>
  <c r="M573" i="10"/>
  <c r="L573" i="10"/>
  <c r="K573" i="10"/>
  <c r="S573" i="10" s="1"/>
  <c r="P572" i="10"/>
  <c r="N572" i="10"/>
  <c r="M572" i="10"/>
  <c r="K572" i="10"/>
  <c r="L572" i="10" s="1"/>
  <c r="Q571" i="10"/>
  <c r="O571" i="10"/>
  <c r="N571" i="10"/>
  <c r="L571" i="10"/>
  <c r="K571" i="10"/>
  <c r="M571" i="10" s="1"/>
  <c r="R570" i="10"/>
  <c r="Q570" i="10"/>
  <c r="P570" i="10"/>
  <c r="O570" i="10"/>
  <c r="N570" i="10"/>
  <c r="M570" i="10"/>
  <c r="L570" i="10"/>
  <c r="K570" i="10"/>
  <c r="S570" i="10" s="1"/>
  <c r="P569" i="10"/>
  <c r="K569" i="10"/>
  <c r="R568" i="10"/>
  <c r="Q568" i="10"/>
  <c r="O568" i="10"/>
  <c r="N568" i="10"/>
  <c r="L568" i="10"/>
  <c r="K568" i="10"/>
  <c r="P568" i="10" s="1"/>
  <c r="P567" i="10"/>
  <c r="M567" i="10"/>
  <c r="K567" i="10"/>
  <c r="S567" i="10" s="1"/>
  <c r="N566" i="10"/>
  <c r="K566" i="10"/>
  <c r="R565" i="10"/>
  <c r="Q565" i="10"/>
  <c r="O565" i="10"/>
  <c r="N565" i="10"/>
  <c r="M565" i="10"/>
  <c r="L565" i="10"/>
  <c r="K565" i="10"/>
  <c r="S565" i="10" s="1"/>
  <c r="S564" i="10"/>
  <c r="P564" i="10"/>
  <c r="N564" i="10"/>
  <c r="M564" i="10"/>
  <c r="K564" i="10"/>
  <c r="Q563" i="10"/>
  <c r="O563" i="10"/>
  <c r="N563" i="10"/>
  <c r="L563" i="10"/>
  <c r="K563" i="10"/>
  <c r="M563" i="10" s="1"/>
  <c r="R562" i="10"/>
  <c r="Q562" i="10"/>
  <c r="P562" i="10"/>
  <c r="O562" i="10"/>
  <c r="N562" i="10"/>
  <c r="M562" i="10"/>
  <c r="L562" i="10"/>
  <c r="K562" i="10"/>
  <c r="S562" i="10" s="1"/>
  <c r="S561" i="10"/>
  <c r="Q561" i="10"/>
  <c r="K561" i="10"/>
  <c r="R560" i="10"/>
  <c r="Q560" i="10"/>
  <c r="O560" i="10"/>
  <c r="N560" i="10"/>
  <c r="L560" i="10"/>
  <c r="K560" i="10"/>
  <c r="P560" i="10" s="1"/>
  <c r="K559" i="10"/>
  <c r="S558" i="10"/>
  <c r="Q558" i="10"/>
  <c r="K558" i="10"/>
  <c r="R557" i="10"/>
  <c r="Q557" i="10"/>
  <c r="O557" i="10"/>
  <c r="N557" i="10"/>
  <c r="M557" i="10"/>
  <c r="L557" i="10"/>
  <c r="K557" i="10"/>
  <c r="S557" i="10" s="1"/>
  <c r="M556" i="10"/>
  <c r="K556" i="10"/>
  <c r="Q555" i="10"/>
  <c r="O555" i="10"/>
  <c r="N555" i="10"/>
  <c r="L555" i="10"/>
  <c r="K555" i="10"/>
  <c r="M555" i="10" s="1"/>
  <c r="R554" i="10"/>
  <c r="Q554" i="10"/>
  <c r="P554" i="10"/>
  <c r="O554" i="10"/>
  <c r="N554" i="10"/>
  <c r="M554" i="10"/>
  <c r="L554" i="10"/>
  <c r="K554" i="10"/>
  <c r="S554" i="10" s="1"/>
  <c r="S553" i="10"/>
  <c r="Q553" i="10"/>
  <c r="P553" i="10"/>
  <c r="N553" i="10"/>
  <c r="K553" i="10"/>
  <c r="R552" i="10"/>
  <c r="Q552" i="10"/>
  <c r="O552" i="10"/>
  <c r="N552" i="10"/>
  <c r="L552" i="10"/>
  <c r="K552" i="10"/>
  <c r="P552" i="10" s="1"/>
  <c r="S551" i="10"/>
  <c r="P551" i="10"/>
  <c r="M551" i="10"/>
  <c r="K551" i="10"/>
  <c r="S550" i="10"/>
  <c r="Q550" i="10"/>
  <c r="N550" i="10"/>
  <c r="L550" i="10"/>
  <c r="K550" i="10"/>
  <c r="R549" i="10"/>
  <c r="Q549" i="10"/>
  <c r="O549" i="10"/>
  <c r="N549" i="10"/>
  <c r="M549" i="10"/>
  <c r="L549" i="10"/>
  <c r="K549" i="10"/>
  <c r="S549" i="10" s="1"/>
  <c r="P548" i="10"/>
  <c r="N548" i="10"/>
  <c r="K548" i="10"/>
  <c r="Q547" i="10"/>
  <c r="O547" i="10"/>
  <c r="N547" i="10"/>
  <c r="L547" i="10"/>
  <c r="K547" i="10"/>
  <c r="M547" i="10" s="1"/>
  <c r="R546" i="10"/>
  <c r="Q546" i="10"/>
  <c r="P546" i="10"/>
  <c r="O546" i="10"/>
  <c r="N546" i="10"/>
  <c r="M546" i="10"/>
  <c r="L546" i="10"/>
  <c r="K546" i="10"/>
  <c r="S546" i="10" s="1"/>
  <c r="K545" i="10"/>
  <c r="R544" i="10"/>
  <c r="Q544" i="10"/>
  <c r="O544" i="10"/>
  <c r="N544" i="10"/>
  <c r="L544" i="10"/>
  <c r="K544" i="10"/>
  <c r="P544" i="10" s="1"/>
  <c r="S543" i="10"/>
  <c r="R543" i="10"/>
  <c r="P543" i="10"/>
  <c r="K543" i="10"/>
  <c r="K542" i="10"/>
  <c r="R541" i="10"/>
  <c r="Q541" i="10"/>
  <c r="O541" i="10"/>
  <c r="N541" i="10"/>
  <c r="M541" i="10"/>
  <c r="L541" i="10"/>
  <c r="K541" i="10"/>
  <c r="S541" i="10" s="1"/>
  <c r="S540" i="10"/>
  <c r="P540" i="10"/>
  <c r="K540" i="10"/>
  <c r="Q539" i="10"/>
  <c r="O539" i="10"/>
  <c r="N539" i="10"/>
  <c r="L539" i="10"/>
  <c r="K539" i="10"/>
  <c r="M539" i="10" s="1"/>
  <c r="R538" i="10"/>
  <c r="Q538" i="10"/>
  <c r="P538" i="10"/>
  <c r="O538" i="10"/>
  <c r="N538" i="10"/>
  <c r="M538" i="10"/>
  <c r="L538" i="10"/>
  <c r="K538" i="10"/>
  <c r="S538" i="10" s="1"/>
  <c r="Q537" i="10"/>
  <c r="P537" i="10"/>
  <c r="K537" i="10"/>
  <c r="R536" i="10"/>
  <c r="Q536" i="10"/>
  <c r="O536" i="10"/>
  <c r="N536" i="10"/>
  <c r="L536" i="10"/>
  <c r="K536" i="10"/>
  <c r="P536" i="10" s="1"/>
  <c r="P535" i="10"/>
  <c r="M535" i="10"/>
  <c r="K535" i="10"/>
  <c r="Q534" i="10"/>
  <c r="N534" i="10"/>
  <c r="K534" i="10"/>
  <c r="R533" i="10"/>
  <c r="Q533" i="10"/>
  <c r="O533" i="10"/>
  <c r="N533" i="10"/>
  <c r="M533" i="10"/>
  <c r="L533" i="10"/>
  <c r="K533" i="10"/>
  <c r="S533" i="10" s="1"/>
  <c r="S532" i="10"/>
  <c r="P532" i="10"/>
  <c r="N532" i="10"/>
  <c r="M532" i="10"/>
  <c r="K532" i="10"/>
  <c r="Q531" i="10"/>
  <c r="O531" i="10"/>
  <c r="N531" i="10"/>
  <c r="L531" i="10"/>
  <c r="K531" i="10"/>
  <c r="M531" i="10" s="1"/>
  <c r="R530" i="10"/>
  <c r="Q530" i="10"/>
  <c r="P530" i="10"/>
  <c r="O530" i="10"/>
  <c r="N530" i="10"/>
  <c r="M530" i="10"/>
  <c r="L530" i="10"/>
  <c r="K530" i="10"/>
  <c r="S530" i="10" s="1"/>
  <c r="S529" i="10"/>
  <c r="Q529" i="10"/>
  <c r="K529" i="10"/>
  <c r="R528" i="10"/>
  <c r="Q528" i="10"/>
  <c r="O528" i="10"/>
  <c r="N528" i="10"/>
  <c r="L528" i="10"/>
  <c r="K528" i="10"/>
  <c r="P528" i="10" s="1"/>
  <c r="K527" i="10"/>
  <c r="S526" i="10"/>
  <c r="Q526" i="10"/>
  <c r="K526" i="10"/>
  <c r="R525" i="10"/>
  <c r="Q525" i="10"/>
  <c r="O525" i="10"/>
  <c r="N525" i="10"/>
  <c r="M525" i="10"/>
  <c r="L525" i="10"/>
  <c r="K525" i="10"/>
  <c r="S525" i="10" s="1"/>
  <c r="K524" i="10"/>
  <c r="Q523" i="10"/>
  <c r="O523" i="10"/>
  <c r="N523" i="10"/>
  <c r="L523" i="10"/>
  <c r="K523" i="10"/>
  <c r="M523" i="10" s="1"/>
  <c r="R522" i="10"/>
  <c r="Q522" i="10"/>
  <c r="P522" i="10"/>
  <c r="O522" i="10"/>
  <c r="N522" i="10"/>
  <c r="M522" i="10"/>
  <c r="L522" i="10"/>
  <c r="K522" i="10"/>
  <c r="S522" i="10" s="1"/>
  <c r="S521" i="10"/>
  <c r="Q521" i="10"/>
  <c r="P521" i="10"/>
  <c r="N521" i="10"/>
  <c r="K521" i="10"/>
  <c r="R520" i="10"/>
  <c r="Q520" i="10"/>
  <c r="O520" i="10"/>
  <c r="N520" i="10"/>
  <c r="L520" i="10"/>
  <c r="K520" i="10"/>
  <c r="P520" i="10" s="1"/>
  <c r="S519" i="10"/>
  <c r="P519" i="10"/>
  <c r="M519" i="10"/>
  <c r="K519" i="10"/>
  <c r="S518" i="10"/>
  <c r="Q518" i="10"/>
  <c r="N518" i="10"/>
  <c r="L518" i="10"/>
  <c r="K518" i="10"/>
  <c r="R517" i="10"/>
  <c r="Q517" i="10"/>
  <c r="O517" i="10"/>
  <c r="N517" i="10"/>
  <c r="M517" i="10"/>
  <c r="L517" i="10"/>
  <c r="K517" i="10"/>
  <c r="S517" i="10" s="1"/>
  <c r="P516" i="10"/>
  <c r="N516" i="10"/>
  <c r="K516" i="10"/>
  <c r="Q515" i="10"/>
  <c r="O515" i="10"/>
  <c r="N515" i="10"/>
  <c r="L515" i="10"/>
  <c r="K515" i="10"/>
  <c r="M515" i="10" s="1"/>
  <c r="R514" i="10"/>
  <c r="Q514" i="10"/>
  <c r="P514" i="10"/>
  <c r="O514" i="10"/>
  <c r="N514" i="10"/>
  <c r="M514" i="10"/>
  <c r="L514" i="10"/>
  <c r="K514" i="10"/>
  <c r="S514" i="10" s="1"/>
  <c r="S513" i="10"/>
  <c r="K513" i="10"/>
  <c r="R512" i="10"/>
  <c r="Q512" i="10"/>
  <c r="O512" i="10"/>
  <c r="N512" i="10"/>
  <c r="L512" i="10"/>
  <c r="K512" i="10"/>
  <c r="P512" i="10" s="1"/>
  <c r="S511" i="10"/>
  <c r="R511" i="10"/>
  <c r="P511" i="10"/>
  <c r="K511" i="10"/>
  <c r="K510" i="10"/>
  <c r="R509" i="10"/>
  <c r="Q509" i="10"/>
  <c r="O509" i="10"/>
  <c r="N509" i="10"/>
  <c r="M509" i="10"/>
  <c r="L509" i="10"/>
  <c r="K509" i="10"/>
  <c r="S509" i="10" s="1"/>
  <c r="S508" i="10"/>
  <c r="P508" i="10"/>
  <c r="K508" i="10"/>
  <c r="Q507" i="10"/>
  <c r="O507" i="10"/>
  <c r="N507" i="10"/>
  <c r="L507" i="10"/>
  <c r="K507" i="10"/>
  <c r="M507" i="10" s="1"/>
  <c r="R506" i="10"/>
  <c r="Q506" i="10"/>
  <c r="P506" i="10"/>
  <c r="O506" i="10"/>
  <c r="N506" i="10"/>
  <c r="M506" i="10"/>
  <c r="L506" i="10"/>
  <c r="K506" i="10"/>
  <c r="S506" i="10" s="1"/>
  <c r="Q505" i="10"/>
  <c r="M505" i="10"/>
  <c r="K505" i="10"/>
  <c r="S504" i="10"/>
  <c r="O504" i="10"/>
  <c r="K504" i="10"/>
  <c r="S503" i="10"/>
  <c r="R503" i="10"/>
  <c r="O503" i="10"/>
  <c r="M503" i="10"/>
  <c r="K503" i="10"/>
  <c r="S502" i="10"/>
  <c r="Q502" i="10"/>
  <c r="P502" i="10"/>
  <c r="M502" i="10"/>
  <c r="L502" i="10"/>
  <c r="K502" i="10"/>
  <c r="R501" i="10"/>
  <c r="Q501" i="10"/>
  <c r="O501" i="10"/>
  <c r="N501" i="10"/>
  <c r="M501" i="10"/>
  <c r="L501" i="10"/>
  <c r="K501" i="10"/>
  <c r="S501" i="10" s="1"/>
  <c r="P500" i="10"/>
  <c r="O500" i="10"/>
  <c r="N500" i="10"/>
  <c r="K500" i="10"/>
  <c r="S500" i="10" s="1"/>
  <c r="S499" i="10"/>
  <c r="Q499" i="10"/>
  <c r="P499" i="10"/>
  <c r="O499" i="10"/>
  <c r="N499" i="10"/>
  <c r="L499" i="10"/>
  <c r="K499" i="10"/>
  <c r="R498" i="10"/>
  <c r="Q498" i="10"/>
  <c r="P498" i="10"/>
  <c r="O498" i="10"/>
  <c r="N498" i="10"/>
  <c r="M498" i="10"/>
  <c r="L498" i="10"/>
  <c r="K498" i="10"/>
  <c r="S498" i="10" s="1"/>
  <c r="S497" i="10"/>
  <c r="R497" i="10"/>
  <c r="K497" i="10"/>
  <c r="Q496" i="10"/>
  <c r="K496" i="10"/>
  <c r="S495" i="10"/>
  <c r="K495" i="10"/>
  <c r="S494" i="10"/>
  <c r="Q494" i="10"/>
  <c r="N494" i="10"/>
  <c r="M494" i="10"/>
  <c r="K494" i="10"/>
  <c r="R493" i="10"/>
  <c r="Q493" i="10"/>
  <c r="O493" i="10"/>
  <c r="N493" i="10"/>
  <c r="M493" i="10"/>
  <c r="L493" i="10"/>
  <c r="K493" i="10"/>
  <c r="S493" i="10" s="1"/>
  <c r="R492" i="10"/>
  <c r="K492" i="10"/>
  <c r="P491" i="10"/>
  <c r="K491" i="10"/>
  <c r="R490" i="10"/>
  <c r="Q490" i="10"/>
  <c r="P490" i="10"/>
  <c r="O490" i="10"/>
  <c r="N490" i="10"/>
  <c r="M490" i="10"/>
  <c r="L490" i="10"/>
  <c r="K490" i="10"/>
  <c r="S490" i="10" s="1"/>
  <c r="S489" i="10"/>
  <c r="Q489" i="10"/>
  <c r="P489" i="10"/>
  <c r="N489" i="10"/>
  <c r="M489" i="10"/>
  <c r="K489" i="10"/>
  <c r="R489" i="10" s="1"/>
  <c r="S488" i="10"/>
  <c r="R488" i="10"/>
  <c r="K488" i="10"/>
  <c r="R487" i="10"/>
  <c r="P487" i="10"/>
  <c r="K487" i="10"/>
  <c r="S486" i="10"/>
  <c r="K486" i="10"/>
  <c r="R485" i="10"/>
  <c r="Q485" i="10"/>
  <c r="O485" i="10"/>
  <c r="N485" i="10"/>
  <c r="M485" i="10"/>
  <c r="L485" i="10"/>
  <c r="K485" i="10"/>
  <c r="S485" i="10" s="1"/>
  <c r="S484" i="10"/>
  <c r="R484" i="10"/>
  <c r="P484" i="10"/>
  <c r="O484" i="10"/>
  <c r="N484" i="10"/>
  <c r="M484" i="10"/>
  <c r="K484" i="10"/>
  <c r="O483" i="10"/>
  <c r="L483" i="10"/>
  <c r="K483" i="10"/>
  <c r="R482" i="10"/>
  <c r="Q482" i="10"/>
  <c r="P482" i="10"/>
  <c r="O482" i="10"/>
  <c r="N482" i="10"/>
  <c r="M482" i="10"/>
  <c r="L482" i="10"/>
  <c r="K482" i="10"/>
  <c r="S482" i="10" s="1"/>
  <c r="Q481" i="10"/>
  <c r="P481" i="10"/>
  <c r="N481" i="10"/>
  <c r="K481" i="10"/>
  <c r="S480" i="10"/>
  <c r="Q480" i="10"/>
  <c r="O480" i="10"/>
  <c r="N480" i="10"/>
  <c r="L480" i="10"/>
  <c r="K480" i="10"/>
  <c r="R480" i="10" s="1"/>
  <c r="K479" i="10"/>
  <c r="Q478" i="10"/>
  <c r="P478" i="10"/>
  <c r="L478" i="10"/>
  <c r="K478" i="10"/>
  <c r="R477" i="10"/>
  <c r="Q477" i="10"/>
  <c r="O477" i="10"/>
  <c r="N477" i="10"/>
  <c r="M477" i="10"/>
  <c r="L477" i="10"/>
  <c r="K477" i="10"/>
  <c r="S477" i="10" s="1"/>
  <c r="S476" i="10"/>
  <c r="R476" i="10"/>
  <c r="O476" i="10"/>
  <c r="N476" i="10"/>
  <c r="K476" i="10"/>
  <c r="S475" i="10"/>
  <c r="Q475" i="10"/>
  <c r="P475" i="10"/>
  <c r="O475" i="10"/>
  <c r="N475" i="10"/>
  <c r="L475" i="10"/>
  <c r="K475" i="10"/>
  <c r="R474" i="10"/>
  <c r="Q474" i="10"/>
  <c r="P474" i="10"/>
  <c r="O474" i="10"/>
  <c r="N474" i="10"/>
  <c r="M474" i="10"/>
  <c r="L474" i="10"/>
  <c r="K474" i="10"/>
  <c r="S474" i="10" s="1"/>
  <c r="S473" i="10"/>
  <c r="R473" i="10"/>
  <c r="Q473" i="10"/>
  <c r="P473" i="10"/>
  <c r="K473" i="10"/>
  <c r="O472" i="10"/>
  <c r="K472" i="10"/>
  <c r="S471" i="10"/>
  <c r="P471" i="10"/>
  <c r="O471" i="10"/>
  <c r="M471" i="10"/>
  <c r="L471" i="10"/>
  <c r="K471" i="10"/>
  <c r="R471" i="10" s="1"/>
  <c r="S470" i="10"/>
  <c r="Q470" i="10"/>
  <c r="N470" i="10"/>
  <c r="L470" i="10"/>
  <c r="K470" i="10"/>
  <c r="R469" i="10"/>
  <c r="Q469" i="10"/>
  <c r="O469" i="10"/>
  <c r="N469" i="10"/>
  <c r="M469" i="10"/>
  <c r="L469" i="10"/>
  <c r="K469" i="10"/>
  <c r="S469" i="10" s="1"/>
  <c r="O468" i="10"/>
  <c r="K468" i="10"/>
  <c r="S467" i="10"/>
  <c r="K467" i="10"/>
  <c r="R466" i="10"/>
  <c r="Q466" i="10"/>
  <c r="P466" i="10"/>
  <c r="O466" i="10"/>
  <c r="N466" i="10"/>
  <c r="M466" i="10"/>
  <c r="L466" i="10"/>
  <c r="K466" i="10"/>
  <c r="S466" i="10" s="1"/>
  <c r="S465" i="10"/>
  <c r="R465" i="10"/>
  <c r="Q465" i="10"/>
  <c r="P465" i="10"/>
  <c r="N465" i="10"/>
  <c r="M465" i="10"/>
  <c r="K465" i="10"/>
  <c r="S464" i="10"/>
  <c r="R464" i="10"/>
  <c r="Q464" i="10"/>
  <c r="O464" i="10"/>
  <c r="L464" i="10"/>
  <c r="K464" i="10"/>
  <c r="O463" i="10"/>
  <c r="K463" i="10"/>
  <c r="K462" i="10"/>
  <c r="R461" i="10"/>
  <c r="Q461" i="10"/>
  <c r="O461" i="10"/>
  <c r="N461" i="10"/>
  <c r="L461" i="10"/>
  <c r="K461" i="10"/>
  <c r="R460" i="10"/>
  <c r="P460" i="10"/>
  <c r="O460" i="10"/>
  <c r="N460" i="10"/>
  <c r="L460" i="10"/>
  <c r="K460" i="10"/>
  <c r="N459" i="10"/>
  <c r="K459" i="10"/>
  <c r="R458" i="10"/>
  <c r="Q458" i="10"/>
  <c r="P458" i="10"/>
  <c r="O458" i="10"/>
  <c r="N458" i="10"/>
  <c r="M458" i="10"/>
  <c r="L458" i="10"/>
  <c r="K458" i="10"/>
  <c r="S458" i="10" s="1"/>
  <c r="K457" i="10"/>
  <c r="R456" i="10"/>
  <c r="Q456" i="10"/>
  <c r="P456" i="10"/>
  <c r="O456" i="10"/>
  <c r="L456" i="10"/>
  <c r="K456" i="10"/>
  <c r="R455" i="10"/>
  <c r="Q455" i="10"/>
  <c r="P455" i="10"/>
  <c r="O455" i="10"/>
  <c r="L455" i="10"/>
  <c r="K455" i="10"/>
  <c r="N454" i="10"/>
  <c r="K454" i="10"/>
  <c r="K453" i="10"/>
  <c r="R452" i="10"/>
  <c r="P452" i="10"/>
  <c r="O452" i="10"/>
  <c r="N452" i="10"/>
  <c r="L452" i="10"/>
  <c r="K452" i="10"/>
  <c r="Q451" i="10"/>
  <c r="P451" i="10"/>
  <c r="O451" i="10"/>
  <c r="N451" i="10"/>
  <c r="L451" i="10"/>
  <c r="K451" i="10"/>
  <c r="R450" i="10"/>
  <c r="Q450" i="10"/>
  <c r="P450" i="10"/>
  <c r="O450" i="10"/>
  <c r="N450" i="10"/>
  <c r="M450" i="10"/>
  <c r="L450" i="10"/>
  <c r="K450" i="10"/>
  <c r="S450" i="10" s="1"/>
  <c r="K449" i="10"/>
  <c r="N448" i="10"/>
  <c r="K448" i="10"/>
  <c r="R447" i="10"/>
  <c r="L447" i="10"/>
  <c r="K447" i="10"/>
  <c r="Q446" i="10"/>
  <c r="K446" i="10"/>
  <c r="R445" i="10"/>
  <c r="Q445" i="10"/>
  <c r="O445" i="10"/>
  <c r="K445" i="10"/>
  <c r="R444" i="10"/>
  <c r="P444" i="10"/>
  <c r="O444" i="10"/>
  <c r="N444" i="10"/>
  <c r="M444" i="10"/>
  <c r="L444" i="10"/>
  <c r="K444" i="10"/>
  <c r="Q443" i="10"/>
  <c r="P443" i="10"/>
  <c r="O443" i="10"/>
  <c r="N443" i="10"/>
  <c r="M443" i="10"/>
  <c r="K443" i="10"/>
  <c r="R442" i="10"/>
  <c r="Q442" i="10"/>
  <c r="P442" i="10"/>
  <c r="O442" i="10"/>
  <c r="N442" i="10"/>
  <c r="M442" i="10"/>
  <c r="L442" i="10"/>
  <c r="K442" i="10"/>
  <c r="S442" i="10" s="1"/>
  <c r="Q441" i="10"/>
  <c r="P441" i="10"/>
  <c r="O441" i="10"/>
  <c r="N441" i="10"/>
  <c r="M441" i="10"/>
  <c r="K441" i="10"/>
  <c r="R441" i="10" s="1"/>
  <c r="K440" i="10"/>
  <c r="M439" i="10"/>
  <c r="K439" i="10"/>
  <c r="R438" i="10"/>
  <c r="L438" i="10"/>
  <c r="K438" i="10"/>
  <c r="Q437" i="10"/>
  <c r="K437" i="10"/>
  <c r="R436" i="10"/>
  <c r="P436" i="10"/>
  <c r="O436" i="10"/>
  <c r="K436" i="10"/>
  <c r="Q435" i="10"/>
  <c r="P435" i="10"/>
  <c r="O435" i="10"/>
  <c r="N435" i="10"/>
  <c r="M435" i="10"/>
  <c r="L435" i="10"/>
  <c r="K435" i="10"/>
  <c r="R434" i="10"/>
  <c r="Q434" i="10"/>
  <c r="P434" i="10"/>
  <c r="O434" i="10"/>
  <c r="N434" i="10"/>
  <c r="M434" i="10"/>
  <c r="L434" i="10"/>
  <c r="K434" i="10"/>
  <c r="S434" i="10" s="1"/>
  <c r="R433" i="10"/>
  <c r="Q433" i="10"/>
  <c r="P433" i="10"/>
  <c r="O433" i="10"/>
  <c r="N433" i="10"/>
  <c r="M433" i="10"/>
  <c r="K433" i="10"/>
  <c r="Q432" i="10"/>
  <c r="P432" i="10"/>
  <c r="O432" i="10"/>
  <c r="N432" i="10"/>
  <c r="L432" i="10"/>
  <c r="K432" i="10"/>
  <c r="R432" i="10" s="1"/>
  <c r="K431" i="10"/>
  <c r="M430" i="10"/>
  <c r="K430" i="10"/>
  <c r="R429" i="10"/>
  <c r="L429" i="10"/>
  <c r="K429" i="10"/>
  <c r="P428" i="10"/>
  <c r="K428" i="10"/>
  <c r="Q427" i="10"/>
  <c r="P427" i="10"/>
  <c r="O427" i="10"/>
  <c r="K427" i="10"/>
  <c r="R426" i="10"/>
  <c r="Q426" i="10"/>
  <c r="P426" i="10"/>
  <c r="O426" i="10"/>
  <c r="N426" i="10"/>
  <c r="M426" i="10"/>
  <c r="L426" i="10"/>
  <c r="K426" i="10"/>
  <c r="S426" i="10" s="1"/>
  <c r="R425" i="10"/>
  <c r="Q425" i="10"/>
  <c r="P425" i="10"/>
  <c r="O425" i="10"/>
  <c r="N425" i="10"/>
  <c r="M425" i="10"/>
  <c r="K425" i="10"/>
  <c r="R424" i="10"/>
  <c r="Q424" i="10"/>
  <c r="P424" i="10"/>
  <c r="O424" i="10"/>
  <c r="N424" i="10"/>
  <c r="L424" i="10"/>
  <c r="K424" i="10"/>
  <c r="Q423" i="10"/>
  <c r="P423" i="10"/>
  <c r="O423" i="10"/>
  <c r="M423" i="10"/>
  <c r="L423" i="10"/>
  <c r="K423" i="10"/>
  <c r="R423" i="10" s="1"/>
  <c r="N422" i="10"/>
  <c r="L422" i="10"/>
  <c r="K422" i="10"/>
  <c r="K421" i="10"/>
  <c r="R420" i="10"/>
  <c r="L420" i="10"/>
  <c r="K420" i="10"/>
  <c r="Q419" i="10"/>
  <c r="P419" i="10"/>
  <c r="K419" i="10"/>
  <c r="R418" i="10"/>
  <c r="Q418" i="10"/>
  <c r="P418" i="10"/>
  <c r="O418" i="10"/>
  <c r="N418" i="10"/>
  <c r="M418" i="10"/>
  <c r="L418" i="10"/>
  <c r="K418" i="10"/>
  <c r="S418" i="10" s="1"/>
  <c r="Q417" i="10"/>
  <c r="K417" i="10"/>
  <c r="R417" i="10" s="1"/>
  <c r="K416" i="10"/>
  <c r="K415" i="10"/>
  <c r="K414" i="10"/>
  <c r="K413" i="10"/>
  <c r="K412" i="10"/>
  <c r="K411" i="10"/>
  <c r="R410" i="10"/>
  <c r="Q410" i="10"/>
  <c r="P410" i="10"/>
  <c r="O410" i="10"/>
  <c r="N410" i="10"/>
  <c r="M410" i="10"/>
  <c r="L410" i="10"/>
  <c r="K410" i="10"/>
  <c r="S410" i="10" s="1"/>
  <c r="K409" i="10"/>
  <c r="K408" i="10"/>
  <c r="K407" i="10"/>
  <c r="K406" i="10"/>
  <c r="K405" i="10"/>
  <c r="K404" i="10"/>
  <c r="K403" i="10"/>
  <c r="R402" i="10"/>
  <c r="Q402" i="10"/>
  <c r="P402" i="10"/>
  <c r="O402" i="10"/>
  <c r="N402" i="10"/>
  <c r="M402" i="10"/>
  <c r="L402" i="10"/>
  <c r="K402" i="10"/>
  <c r="S402" i="10" s="1"/>
  <c r="K401" i="10"/>
  <c r="K400" i="10"/>
  <c r="K399" i="10"/>
  <c r="K398" i="10"/>
  <c r="K397" i="10"/>
  <c r="K396" i="10"/>
  <c r="K395" i="10"/>
  <c r="R394" i="10"/>
  <c r="Q394" i="10"/>
  <c r="P394" i="10"/>
  <c r="O394" i="10"/>
  <c r="N394" i="10"/>
  <c r="M394" i="10"/>
  <c r="L394" i="10"/>
  <c r="K394" i="10"/>
  <c r="S394" i="10" s="1"/>
  <c r="K393" i="10"/>
  <c r="K392" i="10"/>
  <c r="K391" i="10"/>
  <c r="K390" i="10"/>
  <c r="K389" i="10"/>
  <c r="K388" i="10"/>
  <c r="K387" i="10"/>
  <c r="R386" i="10"/>
  <c r="Q386" i="10"/>
  <c r="P386" i="10"/>
  <c r="O386" i="10"/>
  <c r="N386" i="10"/>
  <c r="M386" i="10"/>
  <c r="L386" i="10"/>
  <c r="K386" i="10"/>
  <c r="S386" i="10" s="1"/>
  <c r="K385" i="10"/>
  <c r="K384" i="10"/>
  <c r="K383" i="10"/>
  <c r="K382" i="10"/>
  <c r="K381" i="10"/>
  <c r="K380" i="10"/>
  <c r="S379" i="10"/>
  <c r="L379" i="10"/>
  <c r="K379" i="10"/>
  <c r="R379" i="10" s="1"/>
  <c r="N378" i="10"/>
  <c r="M378" i="10"/>
  <c r="K378" i="10"/>
  <c r="S377" i="10"/>
  <c r="K377" i="10"/>
  <c r="P376" i="10"/>
  <c r="O376" i="10"/>
  <c r="N376" i="10"/>
  <c r="M376" i="10"/>
  <c r="L376" i="10"/>
  <c r="K376" i="10"/>
  <c r="S376" i="10" s="1"/>
  <c r="Q375" i="10"/>
  <c r="P375" i="10"/>
  <c r="O375" i="10"/>
  <c r="N375" i="10"/>
  <c r="M375" i="10"/>
  <c r="L375" i="10"/>
  <c r="K375" i="10"/>
  <c r="S375" i="10" s="1"/>
  <c r="R374" i="10"/>
  <c r="Q374" i="10"/>
  <c r="P374" i="10"/>
  <c r="O374" i="10"/>
  <c r="N374" i="10"/>
  <c r="M374" i="10"/>
  <c r="L374" i="10"/>
  <c r="K374" i="10"/>
  <c r="S374" i="10" s="1"/>
  <c r="K373" i="10"/>
  <c r="S372" i="10"/>
  <c r="P372" i="10"/>
  <c r="L372" i="10"/>
  <c r="K372" i="10"/>
  <c r="R371" i="10"/>
  <c r="K371" i="10"/>
  <c r="S371" i="10" s="1"/>
  <c r="S370" i="10"/>
  <c r="R370" i="10"/>
  <c r="M370" i="10"/>
  <c r="L370" i="10"/>
  <c r="K370" i="10"/>
  <c r="N370" i="10" s="1"/>
  <c r="K369" i="10"/>
  <c r="P368" i="10"/>
  <c r="O368" i="10"/>
  <c r="N368" i="10"/>
  <c r="M368" i="10"/>
  <c r="L368" i="10"/>
  <c r="K368" i="10"/>
  <c r="S368" i="10" s="1"/>
  <c r="Q367" i="10"/>
  <c r="P367" i="10"/>
  <c r="O367" i="10"/>
  <c r="N367" i="10"/>
  <c r="M367" i="10"/>
  <c r="L367" i="10"/>
  <c r="K367" i="10"/>
  <c r="S367" i="10" s="1"/>
  <c r="R366" i="10"/>
  <c r="Q366" i="10"/>
  <c r="P366" i="10"/>
  <c r="O366" i="10"/>
  <c r="N366" i="10"/>
  <c r="M366" i="10"/>
  <c r="L366" i="10"/>
  <c r="K366" i="10"/>
  <c r="S366" i="10" s="1"/>
  <c r="S365" i="10"/>
  <c r="R365" i="10"/>
  <c r="Q365" i="10"/>
  <c r="P365" i="10"/>
  <c r="O365" i="10"/>
  <c r="K365" i="10"/>
  <c r="S364" i="10"/>
  <c r="R364" i="10"/>
  <c r="L364" i="10"/>
  <c r="K364" i="10"/>
  <c r="Q364" i="10" s="1"/>
  <c r="Q363" i="10"/>
  <c r="M363" i="10"/>
  <c r="L363" i="10"/>
  <c r="K363" i="10"/>
  <c r="S362" i="10"/>
  <c r="K362" i="10"/>
  <c r="S361" i="10"/>
  <c r="O361" i="10"/>
  <c r="N361" i="10"/>
  <c r="M361" i="10"/>
  <c r="L361" i="10"/>
  <c r="K361" i="10"/>
  <c r="P360" i="10"/>
  <c r="O360" i="10"/>
  <c r="L360" i="10"/>
  <c r="K360" i="10"/>
  <c r="N360" i="10" s="1"/>
  <c r="Q359" i="10"/>
  <c r="P359" i="10"/>
  <c r="O359" i="10"/>
  <c r="N359" i="10"/>
  <c r="M359" i="10"/>
  <c r="L359" i="10"/>
  <c r="K359" i="10"/>
  <c r="S359" i="10" s="1"/>
  <c r="R358" i="10"/>
  <c r="Q358" i="10"/>
  <c r="P358" i="10"/>
  <c r="O358" i="10"/>
  <c r="N358" i="10"/>
  <c r="M358" i="10"/>
  <c r="L358" i="10"/>
  <c r="K358" i="10"/>
  <c r="S358" i="10" s="1"/>
  <c r="S357" i="10"/>
  <c r="P357" i="10"/>
  <c r="O357" i="10"/>
  <c r="N357" i="10"/>
  <c r="K357" i="10"/>
  <c r="S356" i="10"/>
  <c r="R356" i="10"/>
  <c r="O356" i="10"/>
  <c r="L356" i="10"/>
  <c r="K356" i="10"/>
  <c r="R355" i="10"/>
  <c r="K355" i="10"/>
  <c r="S355" i="10" s="1"/>
  <c r="Q354" i="10"/>
  <c r="K354" i="10"/>
  <c r="O354" i="10" s="1"/>
  <c r="Q353" i="10"/>
  <c r="K353" i="10"/>
  <c r="P353" i="10" s="1"/>
  <c r="P352" i="10"/>
  <c r="K352" i="10"/>
  <c r="Q352" i="10" s="1"/>
  <c r="P351" i="10"/>
  <c r="K351" i="10"/>
  <c r="R351" i="10" s="1"/>
  <c r="R350" i="10"/>
  <c r="Q350" i="10"/>
  <c r="P350" i="10"/>
  <c r="O350" i="10"/>
  <c r="N350" i="10"/>
  <c r="M350" i="10"/>
  <c r="L350" i="10"/>
  <c r="K350" i="10"/>
  <c r="S350" i="10" s="1"/>
  <c r="Q349" i="10"/>
  <c r="K349" i="10"/>
  <c r="L349" i="10" s="1"/>
  <c r="Q348" i="10"/>
  <c r="K348" i="10"/>
  <c r="M348" i="10" s="1"/>
  <c r="Q347" i="10"/>
  <c r="K347" i="10"/>
  <c r="N347" i="10" s="1"/>
  <c r="Q346" i="10"/>
  <c r="K346" i="10"/>
  <c r="O346" i="10" s="1"/>
  <c r="Q345" i="10"/>
  <c r="K345" i="10"/>
  <c r="P345" i="10" s="1"/>
  <c r="P344" i="10"/>
  <c r="K344" i="10"/>
  <c r="P343" i="10"/>
  <c r="K343" i="10"/>
  <c r="R342" i="10"/>
  <c r="Q342" i="10"/>
  <c r="P342" i="10"/>
  <c r="O342" i="10"/>
  <c r="N342" i="10"/>
  <c r="M342" i="10"/>
  <c r="L342" i="10"/>
  <c r="K342" i="10"/>
  <c r="S342" i="10" s="1"/>
  <c r="Q341" i="10"/>
  <c r="K341" i="10"/>
  <c r="K340" i="10"/>
  <c r="Q339" i="10"/>
  <c r="K339" i="10"/>
  <c r="Q338" i="10"/>
  <c r="K338" i="10"/>
  <c r="Q337" i="10"/>
  <c r="K337" i="10"/>
  <c r="K336" i="10"/>
  <c r="P335" i="10"/>
  <c r="K335" i="10"/>
  <c r="R334" i="10"/>
  <c r="Q334" i="10"/>
  <c r="P334" i="10"/>
  <c r="O334" i="10"/>
  <c r="N334" i="10"/>
  <c r="M334" i="10"/>
  <c r="L334" i="10"/>
  <c r="K334" i="10"/>
  <c r="S334" i="10" s="1"/>
  <c r="Q333" i="10"/>
  <c r="K333" i="10"/>
  <c r="Q332" i="10"/>
  <c r="K332" i="10"/>
  <c r="K331" i="10"/>
  <c r="Q330" i="10"/>
  <c r="K330" i="10"/>
  <c r="Q329" i="10"/>
  <c r="K329" i="10"/>
  <c r="P328" i="10"/>
  <c r="K328" i="10"/>
  <c r="K327" i="10"/>
  <c r="R326" i="10"/>
  <c r="Q326" i="10"/>
  <c r="P326" i="10"/>
  <c r="O326" i="10"/>
  <c r="N326" i="10"/>
  <c r="M326" i="10"/>
  <c r="L326" i="10"/>
  <c r="K326" i="10"/>
  <c r="S326" i="10" s="1"/>
  <c r="Q325" i="10"/>
  <c r="K325" i="10"/>
  <c r="Q324" i="10"/>
  <c r="K324" i="10"/>
  <c r="Q323" i="10"/>
  <c r="K323" i="10"/>
  <c r="K322" i="10"/>
  <c r="Q321" i="10"/>
  <c r="K321" i="10"/>
  <c r="P320" i="10"/>
  <c r="K320" i="10"/>
  <c r="P319" i="10"/>
  <c r="K319" i="10"/>
  <c r="R318" i="10"/>
  <c r="Q318" i="10"/>
  <c r="P318" i="10"/>
  <c r="O318" i="10"/>
  <c r="N318" i="10"/>
  <c r="M318" i="10"/>
  <c r="L318" i="10"/>
  <c r="K318" i="10"/>
  <c r="S318" i="10" s="1"/>
  <c r="K317" i="10"/>
  <c r="Q316" i="10"/>
  <c r="K316" i="10"/>
  <c r="Q315" i="10"/>
  <c r="K315" i="10"/>
  <c r="Q314" i="10"/>
  <c r="K314" i="10"/>
  <c r="K313" i="10"/>
  <c r="P312" i="10"/>
  <c r="K312" i="10"/>
  <c r="P311" i="10"/>
  <c r="K311" i="10"/>
  <c r="R310" i="10"/>
  <c r="Q310" i="10"/>
  <c r="P310" i="10"/>
  <c r="O310" i="10"/>
  <c r="N310" i="10"/>
  <c r="M310" i="10"/>
  <c r="L310" i="10"/>
  <c r="K310" i="10"/>
  <c r="S310" i="10" s="1"/>
  <c r="Q309" i="10"/>
  <c r="K309" i="10"/>
  <c r="K308" i="10"/>
  <c r="Q307" i="10"/>
  <c r="K307" i="10"/>
  <c r="Q306" i="10"/>
  <c r="K306" i="10"/>
  <c r="Q305" i="10"/>
  <c r="K305" i="10"/>
  <c r="K304" i="10"/>
  <c r="P303" i="10"/>
  <c r="K303" i="10"/>
  <c r="R302" i="10"/>
  <c r="Q302" i="10"/>
  <c r="P302" i="10"/>
  <c r="O302" i="10"/>
  <c r="N302" i="10"/>
  <c r="M302" i="10"/>
  <c r="L302" i="10"/>
  <c r="K302" i="10"/>
  <c r="S302" i="10" s="1"/>
  <c r="Q301" i="10"/>
  <c r="K301" i="10"/>
  <c r="Q300" i="10"/>
  <c r="K300" i="10"/>
  <c r="K299" i="10"/>
  <c r="Q298" i="10"/>
  <c r="K298" i="10"/>
  <c r="Q297" i="10"/>
  <c r="K297" i="10"/>
  <c r="P296" i="10"/>
  <c r="K296" i="10"/>
  <c r="K295" i="10"/>
  <c r="R294" i="10"/>
  <c r="Q294" i="10"/>
  <c r="P294" i="10"/>
  <c r="O294" i="10"/>
  <c r="N294" i="10"/>
  <c r="M294" i="10"/>
  <c r="L294" i="10"/>
  <c r="K294" i="10"/>
  <c r="S294" i="10" s="1"/>
  <c r="Q293" i="10"/>
  <c r="K293" i="10"/>
  <c r="Q292" i="10"/>
  <c r="K292" i="10"/>
  <c r="Q291" i="10"/>
  <c r="K291" i="10"/>
  <c r="K290" i="10"/>
  <c r="Q289" i="10"/>
  <c r="K289" i="10"/>
  <c r="P288" i="10"/>
  <c r="K288" i="10"/>
  <c r="P287" i="10"/>
  <c r="K287" i="10"/>
  <c r="R286" i="10"/>
  <c r="Q286" i="10"/>
  <c r="P286" i="10"/>
  <c r="O286" i="10"/>
  <c r="N286" i="10"/>
  <c r="M286" i="10"/>
  <c r="L286" i="10"/>
  <c r="K286" i="10"/>
  <c r="S286" i="10" s="1"/>
  <c r="K285" i="10"/>
  <c r="Q284" i="10"/>
  <c r="K284" i="10"/>
  <c r="Q283" i="10"/>
  <c r="P283" i="10"/>
  <c r="M283" i="10"/>
  <c r="L283" i="10"/>
  <c r="K283" i="10"/>
  <c r="O283" i="10" s="1"/>
  <c r="R282" i="10"/>
  <c r="Q282" i="10"/>
  <c r="N282" i="10"/>
  <c r="M282" i="10"/>
  <c r="L282" i="10"/>
  <c r="K282" i="10"/>
  <c r="P282" i="10" s="1"/>
  <c r="K281" i="10"/>
  <c r="P280" i="10"/>
  <c r="O280" i="10"/>
  <c r="L280" i="10"/>
  <c r="K280" i="10"/>
  <c r="S280" i="10" s="1"/>
  <c r="Q279" i="10"/>
  <c r="P279" i="10"/>
  <c r="O279" i="10"/>
  <c r="N279" i="10"/>
  <c r="M279" i="10"/>
  <c r="L279" i="10"/>
  <c r="K279" i="10"/>
  <c r="S279" i="10" s="1"/>
  <c r="R278" i="10"/>
  <c r="Q278" i="10"/>
  <c r="P278" i="10"/>
  <c r="O278" i="10"/>
  <c r="N278" i="10"/>
  <c r="M278" i="10"/>
  <c r="L278" i="10"/>
  <c r="K278" i="10"/>
  <c r="S278" i="10" s="1"/>
  <c r="R277" i="10"/>
  <c r="O277" i="10"/>
  <c r="K277" i="10"/>
  <c r="N277" i="10" s="1"/>
  <c r="S276" i="10"/>
  <c r="P276" i="10"/>
  <c r="K276" i="10"/>
  <c r="Q275" i="10"/>
  <c r="P275" i="10"/>
  <c r="M275" i="10"/>
  <c r="L275" i="10"/>
  <c r="K275" i="10"/>
  <c r="O275" i="10" s="1"/>
  <c r="R274" i="10"/>
  <c r="Q274" i="10"/>
  <c r="N274" i="10"/>
  <c r="M274" i="10"/>
  <c r="L274" i="10"/>
  <c r="K274" i="10"/>
  <c r="P274" i="10" s="1"/>
  <c r="K273" i="10"/>
  <c r="P272" i="10"/>
  <c r="O272" i="10"/>
  <c r="L272" i="10"/>
  <c r="K272" i="10"/>
  <c r="S272" i="10" s="1"/>
  <c r="Q271" i="10"/>
  <c r="P271" i="10"/>
  <c r="O271" i="10"/>
  <c r="N271" i="10"/>
  <c r="M271" i="10"/>
  <c r="L271" i="10"/>
  <c r="K271" i="10"/>
  <c r="S271" i="10" s="1"/>
  <c r="R270" i="10"/>
  <c r="Q270" i="10"/>
  <c r="P270" i="10"/>
  <c r="O270" i="10"/>
  <c r="N270" i="10"/>
  <c r="M270" i="10"/>
  <c r="L270" i="10"/>
  <c r="K270" i="10"/>
  <c r="S270" i="10" s="1"/>
  <c r="K269" i="10"/>
  <c r="S268" i="10"/>
  <c r="P268" i="10"/>
  <c r="K268" i="10"/>
  <c r="Q267" i="10"/>
  <c r="P267" i="10"/>
  <c r="M267" i="10"/>
  <c r="L267" i="10"/>
  <c r="K267" i="10"/>
  <c r="O267" i="10" s="1"/>
  <c r="R266" i="10"/>
  <c r="Q266" i="10"/>
  <c r="N266" i="10"/>
  <c r="M266" i="10"/>
  <c r="L266" i="10"/>
  <c r="K266" i="10"/>
  <c r="P266" i="10" s="1"/>
  <c r="S265" i="10"/>
  <c r="O265" i="10"/>
  <c r="N265" i="10"/>
  <c r="K265" i="10"/>
  <c r="P264" i="10"/>
  <c r="O264" i="10"/>
  <c r="L264" i="10"/>
  <c r="K264" i="10"/>
  <c r="S264" i="10" s="1"/>
  <c r="Q263" i="10"/>
  <c r="P263" i="10"/>
  <c r="O263" i="10"/>
  <c r="N263" i="10"/>
  <c r="M263" i="10"/>
  <c r="L263" i="10"/>
  <c r="K263" i="10"/>
  <c r="S263" i="10" s="1"/>
  <c r="R262" i="10"/>
  <c r="Q262" i="10"/>
  <c r="P262" i="10"/>
  <c r="O262" i="10"/>
  <c r="N262" i="10"/>
  <c r="M262" i="10"/>
  <c r="L262" i="10"/>
  <c r="K262" i="10"/>
  <c r="S262" i="10" s="1"/>
  <c r="R261" i="10"/>
  <c r="O261" i="10"/>
  <c r="K261" i="10"/>
  <c r="S261" i="10" s="1"/>
  <c r="K260" i="10"/>
  <c r="Q259" i="10"/>
  <c r="P259" i="10"/>
  <c r="M259" i="10"/>
  <c r="L259" i="10"/>
  <c r="K259" i="10"/>
  <c r="O259" i="10" s="1"/>
  <c r="R258" i="10"/>
  <c r="Q258" i="10"/>
  <c r="N258" i="10"/>
  <c r="M258" i="10"/>
  <c r="L258" i="10"/>
  <c r="K258" i="10"/>
  <c r="P258" i="10" s="1"/>
  <c r="S257" i="10"/>
  <c r="K257" i="10"/>
  <c r="S256" i="10"/>
  <c r="P256" i="10"/>
  <c r="O256" i="10"/>
  <c r="L256" i="10"/>
  <c r="K256" i="10"/>
  <c r="Q255" i="10"/>
  <c r="P255" i="10"/>
  <c r="O255" i="10"/>
  <c r="N255" i="10"/>
  <c r="M255" i="10"/>
  <c r="L255" i="10"/>
  <c r="K255" i="10"/>
  <c r="S255" i="10" s="1"/>
  <c r="R254" i="10"/>
  <c r="Q254" i="10"/>
  <c r="P254" i="10"/>
  <c r="O254" i="10"/>
  <c r="N254" i="10"/>
  <c r="M254" i="10"/>
  <c r="L254" i="10"/>
  <c r="K254" i="10"/>
  <c r="S254" i="10" s="1"/>
  <c r="R253" i="10"/>
  <c r="N253" i="10"/>
  <c r="K253" i="10"/>
  <c r="S252" i="10"/>
  <c r="P252" i="10"/>
  <c r="O252" i="10"/>
  <c r="K252" i="10"/>
  <c r="Q251" i="10"/>
  <c r="P251" i="10"/>
  <c r="M251" i="10"/>
  <c r="L251" i="10"/>
  <c r="K251" i="10"/>
  <c r="O251" i="10" s="1"/>
  <c r="R250" i="10"/>
  <c r="Q250" i="10"/>
  <c r="N250" i="10"/>
  <c r="M250" i="10"/>
  <c r="L250" i="10"/>
  <c r="K250" i="10"/>
  <c r="P250" i="10" s="1"/>
  <c r="S249" i="10"/>
  <c r="R249" i="10"/>
  <c r="O249" i="10"/>
  <c r="K249" i="10"/>
  <c r="K248" i="10"/>
  <c r="Q247" i="10"/>
  <c r="P247" i="10"/>
  <c r="O247" i="10"/>
  <c r="N247" i="10"/>
  <c r="M247" i="10"/>
  <c r="L247" i="10"/>
  <c r="K247" i="10"/>
  <c r="S247" i="10" s="1"/>
  <c r="R246" i="10"/>
  <c r="Q246" i="10"/>
  <c r="P246" i="10"/>
  <c r="O246" i="10"/>
  <c r="N246" i="10"/>
  <c r="M246" i="10"/>
  <c r="L246" i="10"/>
  <c r="K246" i="10"/>
  <c r="S246" i="10" s="1"/>
  <c r="S245" i="10"/>
  <c r="R245" i="10"/>
  <c r="N245" i="10"/>
  <c r="K245" i="10"/>
  <c r="O244" i="10"/>
  <c r="L244" i="10"/>
  <c r="K244" i="10"/>
  <c r="S244" i="10" s="1"/>
  <c r="Q243" i="10"/>
  <c r="P243" i="10"/>
  <c r="M243" i="10"/>
  <c r="L243" i="10"/>
  <c r="K243" i="10"/>
  <c r="O243" i="10" s="1"/>
  <c r="R242" i="10"/>
  <c r="Q242" i="10"/>
  <c r="N242" i="10"/>
  <c r="M242" i="10"/>
  <c r="L242" i="10"/>
  <c r="K242" i="10"/>
  <c r="P242" i="10" s="1"/>
  <c r="O241" i="10"/>
  <c r="N241" i="10"/>
  <c r="K241" i="10"/>
  <c r="S241" i="10" s="1"/>
  <c r="P240" i="10"/>
  <c r="L240" i="10"/>
  <c r="K240" i="10"/>
  <c r="Q239" i="10"/>
  <c r="P239" i="10"/>
  <c r="O239" i="10"/>
  <c r="N239" i="10"/>
  <c r="M239" i="10"/>
  <c r="L239" i="10"/>
  <c r="K239" i="10"/>
  <c r="S239" i="10" s="1"/>
  <c r="R238" i="10"/>
  <c r="Q238" i="10"/>
  <c r="P238" i="10"/>
  <c r="O238" i="10"/>
  <c r="N238" i="10"/>
  <c r="M238" i="10"/>
  <c r="L238" i="10"/>
  <c r="K238" i="10"/>
  <c r="S238" i="10" s="1"/>
  <c r="S237" i="10"/>
  <c r="R237" i="10"/>
  <c r="O237" i="10"/>
  <c r="N237" i="10"/>
  <c r="K237" i="10"/>
  <c r="K236" i="10"/>
  <c r="Q235" i="10"/>
  <c r="P235" i="10"/>
  <c r="M235" i="10"/>
  <c r="L235" i="10"/>
  <c r="K235" i="10"/>
  <c r="O235" i="10" s="1"/>
  <c r="R234" i="10"/>
  <c r="Q234" i="10"/>
  <c r="N234" i="10"/>
  <c r="M234" i="10"/>
  <c r="L234" i="10"/>
  <c r="K234" i="10"/>
  <c r="P234" i="10" s="1"/>
  <c r="K233" i="10"/>
  <c r="S232" i="10"/>
  <c r="P232" i="10"/>
  <c r="L232" i="10"/>
  <c r="K232" i="10"/>
  <c r="Q231" i="10"/>
  <c r="P231" i="10"/>
  <c r="O231" i="10"/>
  <c r="N231" i="10"/>
  <c r="M231" i="10"/>
  <c r="L231" i="10"/>
  <c r="K231" i="10"/>
  <c r="S231" i="10" s="1"/>
  <c r="R230" i="10"/>
  <c r="Q230" i="10"/>
  <c r="P230" i="10"/>
  <c r="O230" i="10"/>
  <c r="N230" i="10"/>
  <c r="M230" i="10"/>
  <c r="L230" i="10"/>
  <c r="K230" i="10"/>
  <c r="S230" i="10" s="1"/>
  <c r="O229" i="10"/>
  <c r="N229" i="10"/>
  <c r="K229" i="10"/>
  <c r="S229" i="10" s="1"/>
  <c r="K228" i="10"/>
  <c r="S227" i="10"/>
  <c r="Q227" i="10"/>
  <c r="K227" i="10"/>
  <c r="R226" i="10"/>
  <c r="Q226" i="10"/>
  <c r="N226" i="10"/>
  <c r="M226" i="10"/>
  <c r="L226" i="10"/>
  <c r="K226" i="10"/>
  <c r="P226" i="10" s="1"/>
  <c r="N225" i="10"/>
  <c r="M225" i="10"/>
  <c r="K225" i="10"/>
  <c r="S225" i="10" s="1"/>
  <c r="K224" i="10"/>
  <c r="Q223" i="10"/>
  <c r="P223" i="10"/>
  <c r="O223" i="10"/>
  <c r="N223" i="10"/>
  <c r="M223" i="10"/>
  <c r="L223" i="10"/>
  <c r="K223" i="10"/>
  <c r="S223" i="10" s="1"/>
  <c r="R222" i="10"/>
  <c r="Q222" i="10"/>
  <c r="P222" i="10"/>
  <c r="O222" i="10"/>
  <c r="N222" i="10"/>
  <c r="M222" i="10"/>
  <c r="L222" i="10"/>
  <c r="K222" i="10"/>
  <c r="S222" i="10" s="1"/>
  <c r="S221" i="10"/>
  <c r="R221" i="10"/>
  <c r="Q221" i="10"/>
  <c r="N221" i="10"/>
  <c r="K221" i="10"/>
  <c r="S220" i="10"/>
  <c r="R220" i="10"/>
  <c r="P220" i="10"/>
  <c r="O220" i="10"/>
  <c r="L220" i="10"/>
  <c r="K220" i="10"/>
  <c r="K219" i="10"/>
  <c r="R218" i="10"/>
  <c r="Q218" i="10"/>
  <c r="N218" i="10"/>
  <c r="M218" i="10"/>
  <c r="L218" i="10"/>
  <c r="K218" i="10"/>
  <c r="P218" i="10" s="1"/>
  <c r="S217" i="10"/>
  <c r="R217" i="10"/>
  <c r="O217" i="10"/>
  <c r="K217" i="10"/>
  <c r="S216" i="10"/>
  <c r="P216" i="10"/>
  <c r="O216" i="10"/>
  <c r="N216" i="10"/>
  <c r="L216" i="10"/>
  <c r="K216" i="10"/>
  <c r="Q215" i="10"/>
  <c r="P215" i="10"/>
  <c r="O215" i="10"/>
  <c r="N215" i="10"/>
  <c r="M215" i="10"/>
  <c r="L215" i="10"/>
  <c r="K215" i="10"/>
  <c r="S215" i="10" s="1"/>
  <c r="R214" i="10"/>
  <c r="Q214" i="10"/>
  <c r="P214" i="10"/>
  <c r="O214" i="10"/>
  <c r="N214" i="10"/>
  <c r="M214" i="10"/>
  <c r="L214" i="10"/>
  <c r="K214" i="10"/>
  <c r="S214" i="10" s="1"/>
  <c r="S213" i="10"/>
  <c r="R213" i="10"/>
  <c r="Q213" i="10"/>
  <c r="P213" i="10"/>
  <c r="O213" i="10"/>
  <c r="N213" i="10"/>
  <c r="K213" i="10"/>
  <c r="O212" i="10"/>
  <c r="L212" i="10"/>
  <c r="K212" i="10"/>
  <c r="S212" i="10" s="1"/>
  <c r="K211" i="10"/>
  <c r="K210" i="10"/>
  <c r="S209" i="10"/>
  <c r="R209" i="10"/>
  <c r="N209" i="10"/>
  <c r="L209" i="10"/>
  <c r="K209" i="10"/>
  <c r="S208" i="10"/>
  <c r="P208" i="10"/>
  <c r="O208" i="10"/>
  <c r="K208" i="10"/>
  <c r="Q207" i="10"/>
  <c r="P207" i="10"/>
  <c r="O207" i="10"/>
  <c r="N207" i="10"/>
  <c r="M207" i="10"/>
  <c r="L207" i="10"/>
  <c r="K207" i="10"/>
  <c r="S207" i="10" s="1"/>
  <c r="R206" i="10"/>
  <c r="Q206" i="10"/>
  <c r="P206" i="10"/>
  <c r="O206" i="10"/>
  <c r="N206" i="10"/>
  <c r="M206" i="10"/>
  <c r="L206" i="10"/>
  <c r="K206" i="10"/>
  <c r="S206" i="10" s="1"/>
  <c r="S205" i="10"/>
  <c r="Q205" i="10"/>
  <c r="P205" i="10"/>
  <c r="O205" i="10"/>
  <c r="K205" i="10"/>
  <c r="R205" i="10" s="1"/>
  <c r="S204" i="10"/>
  <c r="R204" i="10"/>
  <c r="Q204" i="10"/>
  <c r="P204" i="10"/>
  <c r="O204" i="10"/>
  <c r="L204" i="10"/>
  <c r="K204" i="10"/>
  <c r="M203" i="10"/>
  <c r="L203" i="10"/>
  <c r="K203" i="10"/>
  <c r="S203" i="10" s="1"/>
  <c r="K202" i="10"/>
  <c r="K201" i="10"/>
  <c r="S200" i="10"/>
  <c r="P200" i="10"/>
  <c r="N200" i="10"/>
  <c r="L200" i="10"/>
  <c r="K200" i="10"/>
  <c r="Q199" i="10"/>
  <c r="P199" i="10"/>
  <c r="O199" i="10"/>
  <c r="N199" i="10"/>
  <c r="M199" i="10"/>
  <c r="L199" i="10"/>
  <c r="K199" i="10"/>
  <c r="S199" i="10" s="1"/>
  <c r="R198" i="10"/>
  <c r="Q198" i="10"/>
  <c r="P198" i="10"/>
  <c r="O198" i="10"/>
  <c r="N198" i="10"/>
  <c r="M198" i="10"/>
  <c r="L198" i="10"/>
  <c r="K198" i="10"/>
  <c r="S198" i="10" s="1"/>
  <c r="S197" i="10"/>
  <c r="R197" i="10"/>
  <c r="Q197" i="10"/>
  <c r="P197" i="10"/>
  <c r="N197" i="10"/>
  <c r="K197" i="10"/>
  <c r="S196" i="10"/>
  <c r="Q196" i="10"/>
  <c r="P196" i="10"/>
  <c r="O196" i="10"/>
  <c r="K196" i="10"/>
  <c r="R196" i="10" s="1"/>
  <c r="S195" i="10"/>
  <c r="R195" i="10"/>
  <c r="Q195" i="10"/>
  <c r="P195" i="10"/>
  <c r="M195" i="10"/>
  <c r="L195" i="10"/>
  <c r="K195" i="10"/>
  <c r="M194" i="10"/>
  <c r="L194" i="10"/>
  <c r="K194" i="10"/>
  <c r="S194" i="10" s="1"/>
  <c r="M193" i="10"/>
  <c r="L193" i="10"/>
  <c r="K193" i="10"/>
  <c r="P193" i="10" s="1"/>
  <c r="M192" i="10"/>
  <c r="L192" i="10"/>
  <c r="K192" i="10"/>
  <c r="Q192" i="10" s="1"/>
  <c r="M191" i="10"/>
  <c r="L191" i="10"/>
  <c r="K191" i="10"/>
  <c r="R191" i="10" s="1"/>
  <c r="R190" i="10"/>
  <c r="Q190" i="10"/>
  <c r="P190" i="10"/>
  <c r="O190" i="10"/>
  <c r="N190" i="10"/>
  <c r="M190" i="10"/>
  <c r="L190" i="10"/>
  <c r="K190" i="10"/>
  <c r="S190" i="10" s="1"/>
  <c r="N189" i="10"/>
  <c r="M189" i="10"/>
  <c r="K189" i="10"/>
  <c r="L189" i="10" s="1"/>
  <c r="N188" i="10"/>
  <c r="L188" i="10"/>
  <c r="K188" i="10"/>
  <c r="M188" i="10" s="1"/>
  <c r="M187" i="10"/>
  <c r="L187" i="10"/>
  <c r="K187" i="10"/>
  <c r="N187" i="10" s="1"/>
  <c r="L186" i="10"/>
  <c r="K186" i="10"/>
  <c r="O186" i="10" s="1"/>
  <c r="L185" i="10"/>
  <c r="K185" i="10"/>
  <c r="P185" i="10" s="1"/>
  <c r="L184" i="10"/>
  <c r="K184" i="10"/>
  <c r="Q184" i="10" s="1"/>
  <c r="L183" i="10"/>
  <c r="K183" i="10"/>
  <c r="R183" i="10" s="1"/>
  <c r="R182" i="10"/>
  <c r="Q182" i="10"/>
  <c r="P182" i="10"/>
  <c r="O182" i="10"/>
  <c r="N182" i="10"/>
  <c r="M182" i="10"/>
  <c r="L182" i="10"/>
  <c r="K182" i="10"/>
  <c r="S182" i="10" s="1"/>
  <c r="M181" i="10"/>
  <c r="K181" i="10"/>
  <c r="L181" i="10" s="1"/>
  <c r="L180" i="10"/>
  <c r="K180" i="10"/>
  <c r="M180" i="10" s="1"/>
  <c r="L179" i="10"/>
  <c r="K179" i="10"/>
  <c r="N179" i="10" s="1"/>
  <c r="L178" i="10"/>
  <c r="K178" i="10"/>
  <c r="O178" i="10" s="1"/>
  <c r="L177" i="10"/>
  <c r="K177" i="10"/>
  <c r="P177" i="10" s="1"/>
  <c r="L176" i="10"/>
  <c r="K176" i="10"/>
  <c r="Q176" i="10" s="1"/>
  <c r="L175" i="10"/>
  <c r="K175" i="10"/>
  <c r="R175" i="10" s="1"/>
  <c r="R174" i="10"/>
  <c r="Q174" i="10"/>
  <c r="P174" i="10"/>
  <c r="O174" i="10"/>
  <c r="N174" i="10"/>
  <c r="M174" i="10"/>
  <c r="L174" i="10"/>
  <c r="K174" i="10"/>
  <c r="S174" i="10" s="1"/>
  <c r="R173" i="10"/>
  <c r="Q173" i="10"/>
  <c r="P173" i="10"/>
  <c r="O173" i="10"/>
  <c r="N173" i="10"/>
  <c r="M173" i="10"/>
  <c r="L173" i="10"/>
  <c r="K173" i="10"/>
  <c r="S173" i="10" s="1"/>
  <c r="Q172" i="10"/>
  <c r="O172" i="10"/>
  <c r="N172" i="10"/>
  <c r="M172" i="10"/>
  <c r="K172" i="10"/>
  <c r="L172" i="10" s="1"/>
  <c r="R171" i="10"/>
  <c r="Q171" i="10"/>
  <c r="P171" i="10"/>
  <c r="O171" i="10"/>
  <c r="N171" i="10"/>
  <c r="L171" i="10"/>
  <c r="K171" i="10"/>
  <c r="M171" i="10" s="1"/>
  <c r="Q170" i="10"/>
  <c r="P170" i="10"/>
  <c r="O170" i="10"/>
  <c r="K170" i="10"/>
  <c r="N170" i="10" s="1"/>
  <c r="R169" i="10"/>
  <c r="Q169" i="10"/>
  <c r="P169" i="10"/>
  <c r="N169" i="10"/>
  <c r="L169" i="10"/>
  <c r="K169" i="10"/>
  <c r="O169" i="10" s="1"/>
  <c r="R168" i="10"/>
  <c r="Q168" i="10"/>
  <c r="K168" i="10"/>
  <c r="P168" i="10" s="1"/>
  <c r="S167" i="10"/>
  <c r="K167" i="10"/>
  <c r="L166" i="10"/>
  <c r="K166" i="10"/>
  <c r="S166" i="10" s="1"/>
  <c r="R165" i="10"/>
  <c r="Q165" i="10"/>
  <c r="P165" i="10"/>
  <c r="O165" i="10"/>
  <c r="N165" i="10"/>
  <c r="M165" i="10"/>
  <c r="L165" i="10"/>
  <c r="K165" i="10"/>
  <c r="S165" i="10" s="1"/>
  <c r="Q164" i="10"/>
  <c r="O164" i="10"/>
  <c r="N164" i="10"/>
  <c r="M164" i="10"/>
  <c r="K164" i="10"/>
  <c r="L164" i="10" s="1"/>
  <c r="R163" i="10"/>
  <c r="Q163" i="10"/>
  <c r="P163" i="10"/>
  <c r="O163" i="10"/>
  <c r="N163" i="10"/>
  <c r="L163" i="10"/>
  <c r="K163" i="10"/>
  <c r="M163" i="10" s="1"/>
  <c r="Q162" i="10"/>
  <c r="P162" i="10"/>
  <c r="O162" i="10"/>
  <c r="K162" i="10"/>
  <c r="N162" i="10" s="1"/>
  <c r="R161" i="10"/>
  <c r="Q161" i="10"/>
  <c r="P161" i="10"/>
  <c r="N161" i="10"/>
  <c r="L161" i="10"/>
  <c r="K161" i="10"/>
  <c r="O161" i="10" s="1"/>
  <c r="R160" i="10"/>
  <c r="Q160" i="10"/>
  <c r="K160" i="10"/>
  <c r="P160" i="10" s="1"/>
  <c r="S159" i="10"/>
  <c r="K159" i="10"/>
  <c r="L158" i="10"/>
  <c r="K158" i="10"/>
  <c r="S158" i="10" s="1"/>
  <c r="R157" i="10"/>
  <c r="Q157" i="10"/>
  <c r="P157" i="10"/>
  <c r="O157" i="10"/>
  <c r="N157" i="10"/>
  <c r="M157" i="10"/>
  <c r="L157" i="10"/>
  <c r="K157" i="10"/>
  <c r="S157" i="10" s="1"/>
  <c r="Q156" i="10"/>
  <c r="O156" i="10"/>
  <c r="N156" i="10"/>
  <c r="M156" i="10"/>
  <c r="K156" i="10"/>
  <c r="L156" i="10" s="1"/>
  <c r="R155" i="10"/>
  <c r="Q155" i="10"/>
  <c r="P155" i="10"/>
  <c r="O155" i="10"/>
  <c r="N155" i="10"/>
  <c r="L155" i="10"/>
  <c r="K155" i="10"/>
  <c r="M155" i="10" s="1"/>
  <c r="Q154" i="10"/>
  <c r="P154" i="10"/>
  <c r="O154" i="10"/>
  <c r="K154" i="10"/>
  <c r="N154" i="10" s="1"/>
  <c r="R153" i="10"/>
  <c r="Q153" i="10"/>
  <c r="P153" i="10"/>
  <c r="N153" i="10"/>
  <c r="L153" i="10"/>
  <c r="K153" i="10"/>
  <c r="O153" i="10" s="1"/>
  <c r="R152" i="10"/>
  <c r="Q152" i="10"/>
  <c r="K152" i="10"/>
  <c r="P152" i="10" s="1"/>
  <c r="K151" i="10"/>
  <c r="K150" i="10"/>
  <c r="R149" i="10"/>
  <c r="Q149" i="10"/>
  <c r="P149" i="10"/>
  <c r="O149" i="10"/>
  <c r="N149" i="10"/>
  <c r="M149" i="10"/>
  <c r="L149" i="10"/>
  <c r="K149" i="10"/>
  <c r="S149" i="10" s="1"/>
  <c r="Q148" i="10"/>
  <c r="O148" i="10"/>
  <c r="N148" i="10"/>
  <c r="M148" i="10"/>
  <c r="K148" i="10"/>
  <c r="L148" i="10" s="1"/>
  <c r="R147" i="10"/>
  <c r="Q147" i="10"/>
  <c r="P147" i="10"/>
  <c r="O147" i="10"/>
  <c r="N147" i="10"/>
  <c r="L147" i="10"/>
  <c r="K147" i="10"/>
  <c r="M147" i="10" s="1"/>
  <c r="Q146" i="10"/>
  <c r="P146" i="10"/>
  <c r="O146" i="10"/>
  <c r="K146" i="10"/>
  <c r="N146" i="10" s="1"/>
  <c r="R145" i="10"/>
  <c r="Q145" i="10"/>
  <c r="P145" i="10"/>
  <c r="N145" i="10"/>
  <c r="L145" i="10"/>
  <c r="K145" i="10"/>
  <c r="O145" i="10" s="1"/>
  <c r="R144" i="10"/>
  <c r="Q144" i="10"/>
  <c r="K144" i="10"/>
  <c r="P144" i="10" s="1"/>
  <c r="R143" i="10"/>
  <c r="K143" i="10"/>
  <c r="S142" i="10"/>
  <c r="L142" i="10"/>
  <c r="K142" i="10"/>
  <c r="R141" i="10"/>
  <c r="Q141" i="10"/>
  <c r="P141" i="10"/>
  <c r="O141" i="10"/>
  <c r="N141" i="10"/>
  <c r="M141" i="10"/>
  <c r="L141" i="10"/>
  <c r="K141" i="10"/>
  <c r="S141" i="10" s="1"/>
  <c r="Q140" i="10"/>
  <c r="O140" i="10"/>
  <c r="N140" i="10"/>
  <c r="M140" i="10"/>
  <c r="K140" i="10"/>
  <c r="L140" i="10" s="1"/>
  <c r="R139" i="10"/>
  <c r="Q139" i="10"/>
  <c r="P139" i="10"/>
  <c r="O139" i="10"/>
  <c r="N139" i="10"/>
  <c r="L139" i="10"/>
  <c r="K139" i="10"/>
  <c r="M139" i="10" s="1"/>
  <c r="Q138" i="10"/>
  <c r="P138" i="10"/>
  <c r="O138" i="10"/>
  <c r="K138" i="10"/>
  <c r="N138" i="10" s="1"/>
  <c r="R137" i="10"/>
  <c r="Q137" i="10"/>
  <c r="P137" i="10"/>
  <c r="N137" i="10"/>
  <c r="L137" i="10"/>
  <c r="K137" i="10"/>
  <c r="O137" i="10" s="1"/>
  <c r="R136" i="10"/>
  <c r="Q136" i="10"/>
  <c r="K136" i="10"/>
  <c r="P136" i="10" s="1"/>
  <c r="S135" i="10"/>
  <c r="K135" i="10"/>
  <c r="L134" i="10"/>
  <c r="K134" i="10"/>
  <c r="R133" i="10"/>
  <c r="Q133" i="10"/>
  <c r="P133" i="10"/>
  <c r="O133" i="10"/>
  <c r="N133" i="10"/>
  <c r="M133" i="10"/>
  <c r="L133" i="10"/>
  <c r="K133" i="10"/>
  <c r="S133" i="10" s="1"/>
  <c r="Q132" i="10"/>
  <c r="O132" i="10"/>
  <c r="N132" i="10"/>
  <c r="M132" i="10"/>
  <c r="K132" i="10"/>
  <c r="L132" i="10" s="1"/>
  <c r="R131" i="10"/>
  <c r="Q131" i="10"/>
  <c r="P131" i="10"/>
  <c r="O131" i="10"/>
  <c r="N131" i="10"/>
  <c r="L131" i="10"/>
  <c r="K131" i="10"/>
  <c r="M131" i="10" s="1"/>
  <c r="Q130" i="10"/>
  <c r="P130" i="10"/>
  <c r="O130" i="10"/>
  <c r="K130" i="10"/>
  <c r="N130" i="10" s="1"/>
  <c r="R129" i="10"/>
  <c r="Q129" i="10"/>
  <c r="P129" i="10"/>
  <c r="N129" i="10"/>
  <c r="L129" i="10"/>
  <c r="K129" i="10"/>
  <c r="O129" i="10" s="1"/>
  <c r="R128" i="10"/>
  <c r="Q128" i="10"/>
  <c r="K128" i="10"/>
  <c r="P128" i="10" s="1"/>
  <c r="S127" i="10"/>
  <c r="R127" i="10"/>
  <c r="K127" i="10"/>
  <c r="K126" i="10"/>
  <c r="R125" i="10"/>
  <c r="Q125" i="10"/>
  <c r="P125" i="10"/>
  <c r="O125" i="10"/>
  <c r="N125" i="10"/>
  <c r="M125" i="10"/>
  <c r="L125" i="10"/>
  <c r="K125" i="10"/>
  <c r="S125" i="10" s="1"/>
  <c r="Q124" i="10"/>
  <c r="O124" i="10"/>
  <c r="N124" i="10"/>
  <c r="M124" i="10"/>
  <c r="K124" i="10"/>
  <c r="L124" i="10" s="1"/>
  <c r="R123" i="10"/>
  <c r="Q123" i="10"/>
  <c r="P123" i="10"/>
  <c r="O123" i="10"/>
  <c r="N123" i="10"/>
  <c r="L123" i="10"/>
  <c r="K123" i="10"/>
  <c r="M123" i="10" s="1"/>
  <c r="Q122" i="10"/>
  <c r="P122" i="10"/>
  <c r="O122" i="10"/>
  <c r="K122" i="10"/>
  <c r="N122" i="10" s="1"/>
  <c r="R121" i="10"/>
  <c r="Q121" i="10"/>
  <c r="P121" i="10"/>
  <c r="N121" i="10"/>
  <c r="L121" i="10"/>
  <c r="K121" i="10"/>
  <c r="O121" i="10" s="1"/>
  <c r="R120" i="10"/>
  <c r="Q120" i="10"/>
  <c r="K120" i="10"/>
  <c r="S119" i="10"/>
  <c r="R119" i="10"/>
  <c r="K119" i="10"/>
  <c r="M118" i="10"/>
  <c r="L118" i="10"/>
  <c r="K118" i="10"/>
  <c r="R117" i="10"/>
  <c r="Q117" i="10"/>
  <c r="P117" i="10"/>
  <c r="O117" i="10"/>
  <c r="N117" i="10"/>
  <c r="M117" i="10"/>
  <c r="L117" i="10"/>
  <c r="K117" i="10"/>
  <c r="S117" i="10" s="1"/>
  <c r="Q116" i="10"/>
  <c r="O116" i="10"/>
  <c r="N116" i="10"/>
  <c r="M116" i="10"/>
  <c r="K116" i="10"/>
  <c r="L116" i="10" s="1"/>
  <c r="R115" i="10"/>
  <c r="Q115" i="10"/>
  <c r="P115" i="10"/>
  <c r="O115" i="10"/>
  <c r="N115" i="10"/>
  <c r="L115" i="10"/>
  <c r="K115" i="10"/>
  <c r="M115" i="10" s="1"/>
  <c r="Q114" i="10"/>
  <c r="P114" i="10"/>
  <c r="O114" i="10"/>
  <c r="K114" i="10"/>
  <c r="N114" i="10" s="1"/>
  <c r="R113" i="10"/>
  <c r="Q113" i="10"/>
  <c r="P113" i="10"/>
  <c r="N113" i="10"/>
  <c r="L113" i="10"/>
  <c r="K113" i="10"/>
  <c r="O113" i="10" s="1"/>
  <c r="Q112" i="10"/>
  <c r="K112" i="10"/>
  <c r="S112" i="10" s="1"/>
  <c r="K111" i="10"/>
  <c r="L110" i="10"/>
  <c r="K110" i="10"/>
  <c r="S110" i="10" s="1"/>
  <c r="R109" i="10"/>
  <c r="Q109" i="10"/>
  <c r="P109" i="10"/>
  <c r="O109" i="10"/>
  <c r="N109" i="10"/>
  <c r="M109" i="10"/>
  <c r="L109" i="10"/>
  <c r="K109" i="10"/>
  <c r="S109" i="10" s="1"/>
  <c r="Q108" i="10"/>
  <c r="O108" i="10"/>
  <c r="N108" i="10"/>
  <c r="M108" i="10"/>
  <c r="K108" i="10"/>
  <c r="L108" i="10" s="1"/>
  <c r="R107" i="10"/>
  <c r="Q107" i="10"/>
  <c r="P107" i="10"/>
  <c r="O107" i="10"/>
  <c r="N107" i="10"/>
  <c r="L107" i="10"/>
  <c r="K107" i="10"/>
  <c r="M107" i="10" s="1"/>
  <c r="Q106" i="10"/>
  <c r="P106" i="10"/>
  <c r="O106" i="10"/>
  <c r="K106" i="10"/>
  <c r="N106" i="10" s="1"/>
  <c r="R105" i="10"/>
  <c r="Q105" i="10"/>
  <c r="P105" i="10"/>
  <c r="N105" i="10"/>
  <c r="L105" i="10"/>
  <c r="K105" i="10"/>
  <c r="O105" i="10" s="1"/>
  <c r="S104" i="10"/>
  <c r="R104" i="10"/>
  <c r="K104" i="10"/>
  <c r="R103" i="10"/>
  <c r="L103" i="10"/>
  <c r="K103" i="10"/>
  <c r="S102" i="10"/>
  <c r="M102" i="10"/>
  <c r="K102" i="10"/>
  <c r="R101" i="10"/>
  <c r="Q101" i="10"/>
  <c r="P101" i="10"/>
  <c r="O101" i="10"/>
  <c r="N101" i="10"/>
  <c r="M101" i="10"/>
  <c r="L101" i="10"/>
  <c r="K101" i="10"/>
  <c r="S101" i="10" s="1"/>
  <c r="Q100" i="10"/>
  <c r="O100" i="10"/>
  <c r="N100" i="10"/>
  <c r="M100" i="10"/>
  <c r="K100" i="10"/>
  <c r="L100" i="10" s="1"/>
  <c r="R99" i="10"/>
  <c r="Q99" i="10"/>
  <c r="P99" i="10"/>
  <c r="O99" i="10"/>
  <c r="N99" i="10"/>
  <c r="L99" i="10"/>
  <c r="K99" i="10"/>
  <c r="M99" i="10" s="1"/>
  <c r="Q98" i="10"/>
  <c r="P98" i="10"/>
  <c r="O98" i="10"/>
  <c r="K98" i="10"/>
  <c r="N98" i="10" s="1"/>
  <c r="R97" i="10"/>
  <c r="Q97" i="10"/>
  <c r="P97" i="10"/>
  <c r="N97" i="10"/>
  <c r="L97" i="10"/>
  <c r="K97" i="10"/>
  <c r="O97" i="10" s="1"/>
  <c r="K96" i="10"/>
  <c r="L95" i="10"/>
  <c r="K95" i="10"/>
  <c r="S95" i="10" s="1"/>
  <c r="K94" i="10"/>
  <c r="R93" i="10"/>
  <c r="Q93" i="10"/>
  <c r="P93" i="10"/>
  <c r="O93" i="10"/>
  <c r="N93" i="10"/>
  <c r="M93" i="10"/>
  <c r="L93" i="10"/>
  <c r="K93" i="10"/>
  <c r="S93" i="10" s="1"/>
  <c r="Q92" i="10"/>
  <c r="O92" i="10"/>
  <c r="N92" i="10"/>
  <c r="M92" i="10"/>
  <c r="K92" i="10"/>
  <c r="L92" i="10" s="1"/>
  <c r="R91" i="10"/>
  <c r="Q91" i="10"/>
  <c r="P91" i="10"/>
  <c r="O91" i="10"/>
  <c r="N91" i="10"/>
  <c r="L91" i="10"/>
  <c r="K91" i="10"/>
  <c r="M91" i="10" s="1"/>
  <c r="Q90" i="10"/>
  <c r="O90" i="10"/>
  <c r="K90" i="10"/>
  <c r="R89" i="10"/>
  <c r="Q89" i="10"/>
  <c r="P89" i="10"/>
  <c r="N89" i="10"/>
  <c r="L89" i="10"/>
  <c r="K89" i="10"/>
  <c r="O89" i="10" s="1"/>
  <c r="S88" i="10"/>
  <c r="M88" i="10"/>
  <c r="K88" i="10"/>
  <c r="R88" i="10" s="1"/>
  <c r="R87" i="10"/>
  <c r="L87" i="10"/>
  <c r="K87" i="10"/>
  <c r="O86" i="10"/>
  <c r="M86" i="10"/>
  <c r="K86" i="10"/>
  <c r="S86" i="10" s="1"/>
  <c r="R85" i="10"/>
  <c r="Q85" i="10"/>
  <c r="P85" i="10"/>
  <c r="O85" i="10"/>
  <c r="N85" i="10"/>
  <c r="M85" i="10"/>
  <c r="L85" i="10"/>
  <c r="K85" i="10"/>
  <c r="S85" i="10" s="1"/>
  <c r="Q84" i="10"/>
  <c r="O84" i="10"/>
  <c r="N84" i="10"/>
  <c r="M84" i="10"/>
  <c r="K84" i="10"/>
  <c r="L84" i="10" s="1"/>
  <c r="R83" i="10"/>
  <c r="Q83" i="10"/>
  <c r="P83" i="10"/>
  <c r="O83" i="10"/>
  <c r="N83" i="10"/>
  <c r="L83" i="10"/>
  <c r="K83" i="10"/>
  <c r="M83" i="10" s="1"/>
  <c r="S82" i="10"/>
  <c r="Q82" i="10"/>
  <c r="O82" i="10"/>
  <c r="K82" i="10"/>
  <c r="R81" i="10"/>
  <c r="Q81" i="10"/>
  <c r="P81" i="10"/>
  <c r="N81" i="10"/>
  <c r="L81" i="10"/>
  <c r="K81" i="10"/>
  <c r="O81" i="10" s="1"/>
  <c r="S80" i="10"/>
  <c r="Q80" i="10"/>
  <c r="M80" i="10"/>
  <c r="K80" i="10"/>
  <c r="S79" i="10"/>
  <c r="R79" i="10"/>
  <c r="L79" i="10"/>
  <c r="K79" i="10"/>
  <c r="L78" i="10"/>
  <c r="K78" i="10"/>
  <c r="S78" i="10" s="1"/>
  <c r="R77" i="10"/>
  <c r="Q77" i="10"/>
  <c r="P77" i="10"/>
  <c r="O77" i="10"/>
  <c r="N77" i="10"/>
  <c r="M77" i="10"/>
  <c r="L77" i="10"/>
  <c r="K77" i="10"/>
  <c r="S77" i="10" s="1"/>
  <c r="Q76" i="10"/>
  <c r="O76" i="10"/>
  <c r="N76" i="10"/>
  <c r="M76" i="10"/>
  <c r="K76" i="10"/>
  <c r="L76" i="10" s="1"/>
  <c r="R75" i="10"/>
  <c r="Q75" i="10"/>
  <c r="P75" i="10"/>
  <c r="O75" i="10"/>
  <c r="N75" i="10"/>
  <c r="L75" i="10"/>
  <c r="K75" i="10"/>
  <c r="M75" i="10" s="1"/>
  <c r="S74" i="10"/>
  <c r="Q74" i="10"/>
  <c r="P74" i="10"/>
  <c r="O74" i="10"/>
  <c r="K74" i="10"/>
  <c r="R73" i="10"/>
  <c r="Q73" i="10"/>
  <c r="P73" i="10"/>
  <c r="N73" i="10"/>
  <c r="L73" i="10"/>
  <c r="K73" i="10"/>
  <c r="O73" i="10" s="1"/>
  <c r="K72" i="10"/>
  <c r="S71" i="10"/>
  <c r="R71" i="10"/>
  <c r="N71" i="10"/>
  <c r="L71" i="10"/>
  <c r="K71" i="10"/>
  <c r="S70" i="10"/>
  <c r="M70" i="10"/>
  <c r="K70" i="10"/>
  <c r="R69" i="10"/>
  <c r="Q69" i="10"/>
  <c r="P69" i="10"/>
  <c r="O69" i="10"/>
  <c r="N69" i="10"/>
  <c r="M69" i="10"/>
  <c r="L69" i="10"/>
  <c r="K69" i="10"/>
  <c r="S69" i="10" s="1"/>
  <c r="Q68" i="10"/>
  <c r="O68" i="10"/>
  <c r="N68" i="10"/>
  <c r="M68" i="10"/>
  <c r="K68" i="10"/>
  <c r="L68" i="10" s="1"/>
  <c r="R67" i="10"/>
  <c r="Q67" i="10"/>
  <c r="P67" i="10"/>
  <c r="O67" i="10"/>
  <c r="N67" i="10"/>
  <c r="L67" i="10"/>
  <c r="K67" i="10"/>
  <c r="M67" i="10" s="1"/>
  <c r="K66" i="10"/>
  <c r="O66" i="10" s="1"/>
  <c r="R65" i="10"/>
  <c r="Q65" i="10"/>
  <c r="P65" i="10"/>
  <c r="N65" i="10"/>
  <c r="L65" i="10"/>
  <c r="K65" i="10"/>
  <c r="O65" i="10" s="1"/>
  <c r="R64" i="10"/>
  <c r="Q64" i="10"/>
  <c r="K64" i="10"/>
  <c r="S64" i="10" s="1"/>
  <c r="K63" i="10"/>
  <c r="N63" i="10" s="1"/>
  <c r="K62" i="10"/>
  <c r="R61" i="10"/>
  <c r="Q61" i="10"/>
  <c r="P61" i="10"/>
  <c r="O61" i="10"/>
  <c r="N61" i="10"/>
  <c r="M61" i="10"/>
  <c r="L61" i="10"/>
  <c r="K61" i="10"/>
  <c r="S61" i="10" s="1"/>
  <c r="Q60" i="10"/>
  <c r="O60" i="10"/>
  <c r="N60" i="10"/>
  <c r="M60" i="10"/>
  <c r="K60" i="10"/>
  <c r="L60" i="10" s="1"/>
  <c r="R59" i="10"/>
  <c r="Q59" i="10"/>
  <c r="P59" i="10"/>
  <c r="O59" i="10"/>
  <c r="N59" i="10"/>
  <c r="L59" i="10"/>
  <c r="K59" i="10"/>
  <c r="M59" i="10" s="1"/>
  <c r="Q58" i="10"/>
  <c r="O58" i="10"/>
  <c r="K58" i="10"/>
  <c r="R57" i="10"/>
  <c r="Q57" i="10"/>
  <c r="P57" i="10"/>
  <c r="N57" i="10"/>
  <c r="L57" i="10"/>
  <c r="K57" i="10"/>
  <c r="O57" i="10" s="1"/>
  <c r="S56" i="10"/>
  <c r="M56" i="10"/>
  <c r="K56" i="10"/>
  <c r="R56" i="10" s="1"/>
  <c r="R55" i="10"/>
  <c r="L55" i="10"/>
  <c r="K55" i="10"/>
  <c r="O54" i="10"/>
  <c r="M54" i="10"/>
  <c r="K54" i="10"/>
  <c r="S54" i="10" s="1"/>
  <c r="R53" i="10"/>
  <c r="Q53" i="10"/>
  <c r="P53" i="10"/>
  <c r="O53" i="10"/>
  <c r="N53" i="10"/>
  <c r="M53" i="10"/>
  <c r="L53" i="10"/>
  <c r="K53" i="10"/>
  <c r="S53" i="10" s="1"/>
  <c r="Q52" i="10"/>
  <c r="O52" i="10"/>
  <c r="N52" i="10"/>
  <c r="M52" i="10"/>
  <c r="K52" i="10"/>
  <c r="L52" i="10" s="1"/>
  <c r="R51" i="10"/>
  <c r="Q51" i="10"/>
  <c r="P51" i="10"/>
  <c r="O51" i="10"/>
  <c r="N51" i="10"/>
  <c r="L51" i="10"/>
  <c r="K51" i="10"/>
  <c r="M51" i="10" s="1"/>
  <c r="S50" i="10"/>
  <c r="Q50" i="10"/>
  <c r="O50" i="10"/>
  <c r="K50" i="10"/>
  <c r="R49" i="10"/>
  <c r="Q49" i="10"/>
  <c r="P49" i="10"/>
  <c r="N49" i="10"/>
  <c r="L49" i="10"/>
  <c r="K49" i="10"/>
  <c r="O49" i="10" s="1"/>
  <c r="S48" i="10"/>
  <c r="Q48" i="10"/>
  <c r="K48" i="10"/>
  <c r="S47" i="10"/>
  <c r="R47" i="10"/>
  <c r="L47" i="10"/>
  <c r="K47" i="10"/>
  <c r="L46" i="10"/>
  <c r="K46" i="10"/>
  <c r="S46" i="10" s="1"/>
  <c r="R45" i="10"/>
  <c r="Q45" i="10"/>
  <c r="P45" i="10"/>
  <c r="O45" i="10"/>
  <c r="N45" i="10"/>
  <c r="M45" i="10"/>
  <c r="L45" i="10"/>
  <c r="K45" i="10"/>
  <c r="S45" i="10" s="1"/>
  <c r="Q44" i="10"/>
  <c r="O44" i="10"/>
  <c r="N44" i="10"/>
  <c r="M44" i="10"/>
  <c r="K44" i="10"/>
  <c r="L44" i="10" s="1"/>
  <c r="R43" i="10"/>
  <c r="Q43" i="10"/>
  <c r="P43" i="10"/>
  <c r="O43" i="10"/>
  <c r="N43" i="10"/>
  <c r="L43" i="10"/>
  <c r="K43" i="10"/>
  <c r="M43" i="10" s="1"/>
  <c r="S42" i="10"/>
  <c r="Q42" i="10"/>
  <c r="P42" i="10"/>
  <c r="O42" i="10"/>
  <c r="K42" i="10"/>
  <c r="R41" i="10"/>
  <c r="Q41" i="10"/>
  <c r="P41" i="10"/>
  <c r="N41" i="10"/>
  <c r="L41" i="10"/>
  <c r="K41" i="10"/>
  <c r="O41" i="10" s="1"/>
  <c r="K40" i="10"/>
  <c r="S39" i="10"/>
  <c r="R39" i="10"/>
  <c r="N39" i="10"/>
  <c r="L39" i="10"/>
  <c r="K39" i="10"/>
  <c r="S38" i="10"/>
  <c r="M38" i="10"/>
  <c r="K38" i="10"/>
  <c r="R37" i="10"/>
  <c r="Q37" i="10"/>
  <c r="P37" i="10"/>
  <c r="O37" i="10"/>
  <c r="N37" i="10"/>
  <c r="M37" i="10"/>
  <c r="L37" i="10"/>
  <c r="K37" i="10"/>
  <c r="S37" i="10" s="1"/>
  <c r="Q36" i="10"/>
  <c r="O36" i="10"/>
  <c r="N36" i="10"/>
  <c r="M36" i="10"/>
  <c r="K36" i="10"/>
  <c r="L36" i="10" s="1"/>
  <c r="R35" i="10"/>
  <c r="Q35" i="10"/>
  <c r="P35" i="10"/>
  <c r="O35" i="10"/>
  <c r="N35" i="10"/>
  <c r="L35" i="10"/>
  <c r="K35" i="10"/>
  <c r="M35" i="10" s="1"/>
  <c r="K34" i="10"/>
  <c r="O34" i="10" s="1"/>
  <c r="R33" i="10"/>
  <c r="Q33" i="10"/>
  <c r="P33" i="10"/>
  <c r="N33" i="10"/>
  <c r="L33" i="10"/>
  <c r="K33" i="10"/>
  <c r="O33" i="10" s="1"/>
  <c r="R32" i="10"/>
  <c r="Q32" i="10"/>
  <c r="K32" i="10"/>
  <c r="S32" i="10" s="1"/>
  <c r="K31" i="10"/>
  <c r="K30" i="10"/>
  <c r="R29" i="10"/>
  <c r="Q29" i="10"/>
  <c r="P29" i="10"/>
  <c r="O29" i="10"/>
  <c r="N29" i="10"/>
  <c r="M29" i="10"/>
  <c r="L29" i="10"/>
  <c r="K29" i="10"/>
  <c r="S29" i="10" s="1"/>
  <c r="Q28" i="10"/>
  <c r="O28" i="10"/>
  <c r="N28" i="10"/>
  <c r="M28" i="10"/>
  <c r="K28" i="10"/>
  <c r="L28" i="10" s="1"/>
  <c r="R27" i="10"/>
  <c r="Q27" i="10"/>
  <c r="P27" i="10"/>
  <c r="O27" i="10"/>
  <c r="N27" i="10"/>
  <c r="L27" i="10"/>
  <c r="K27" i="10"/>
  <c r="M27" i="10" s="1"/>
  <c r="Q26" i="10"/>
  <c r="O26" i="10"/>
  <c r="K26" i="10"/>
  <c r="R25" i="10"/>
  <c r="Q25" i="10"/>
  <c r="P25" i="10"/>
  <c r="N25" i="10"/>
  <c r="L25" i="10"/>
  <c r="K25" i="10"/>
  <c r="O25" i="10" s="1"/>
  <c r="Q24" i="10"/>
  <c r="O24" i="10"/>
  <c r="K24" i="10"/>
  <c r="S24" i="10" s="1"/>
  <c r="L23" i="10"/>
  <c r="K23" i="10"/>
  <c r="S23" i="10" s="1"/>
  <c r="Q22" i="10"/>
  <c r="M22" i="10"/>
  <c r="K22" i="10"/>
  <c r="R21" i="10"/>
  <c r="Q21" i="10"/>
  <c r="P21" i="10"/>
  <c r="O21" i="10"/>
  <c r="N21" i="10"/>
  <c r="M21" i="10"/>
  <c r="L21" i="10"/>
  <c r="K21" i="10"/>
  <c r="S21" i="10" s="1"/>
  <c r="S20" i="10"/>
  <c r="K20" i="10"/>
  <c r="R19" i="10"/>
  <c r="Q19" i="10"/>
  <c r="P19" i="10"/>
  <c r="O19" i="10"/>
  <c r="N19" i="10"/>
  <c r="L19" i="10"/>
  <c r="K19" i="10"/>
  <c r="M19" i="10" s="1"/>
  <c r="S18" i="10"/>
  <c r="Q18" i="10"/>
  <c r="P18" i="10"/>
  <c r="O18" i="10"/>
  <c r="M18" i="10"/>
  <c r="K18" i="10"/>
  <c r="R17" i="10"/>
  <c r="Q17" i="10"/>
  <c r="P17" i="10"/>
  <c r="N17" i="10"/>
  <c r="L17" i="10"/>
  <c r="K17" i="10"/>
  <c r="O17" i="10" s="1"/>
  <c r="S16" i="10"/>
  <c r="Q16" i="10"/>
  <c r="M16" i="10"/>
  <c r="K16" i="10"/>
  <c r="S15" i="10"/>
  <c r="R15" i="10"/>
  <c r="P15" i="10"/>
  <c r="L15" i="10"/>
  <c r="K15" i="10"/>
  <c r="S14" i="10"/>
  <c r="Q14" i="10"/>
  <c r="O14" i="10"/>
  <c r="M14" i="10"/>
  <c r="L14" i="10"/>
  <c r="K14" i="10"/>
  <c r="R13" i="10"/>
  <c r="Q13" i="10"/>
  <c r="P13" i="10"/>
  <c r="O13" i="10"/>
  <c r="N13" i="10"/>
  <c r="M13" i="10"/>
  <c r="L13" i="10"/>
  <c r="K13" i="10"/>
  <c r="S13" i="10" s="1"/>
  <c r="K12" i="10"/>
  <c r="M12" i="10" s="1"/>
  <c r="R11" i="10"/>
  <c r="Q11" i="10"/>
  <c r="P11" i="10"/>
  <c r="O11" i="10"/>
  <c r="N11" i="10"/>
  <c r="L11" i="10"/>
  <c r="K11" i="10"/>
  <c r="M11" i="10" s="1"/>
  <c r="S10" i="10"/>
  <c r="K10" i="10"/>
  <c r="R9" i="10"/>
  <c r="Q9" i="10"/>
  <c r="P9" i="10"/>
  <c r="N9" i="10"/>
  <c r="L9" i="10"/>
  <c r="K9" i="10"/>
  <c r="O9" i="10" s="1"/>
  <c r="R8" i="10"/>
  <c r="M8" i="10"/>
  <c r="K8" i="10"/>
  <c r="S8" i="10" s="1"/>
  <c r="R7" i="10"/>
  <c r="N7" i="10"/>
  <c r="K7" i="10"/>
  <c r="S6" i="10"/>
  <c r="Q6" i="10"/>
  <c r="N6" i="10"/>
  <c r="L6" i="10"/>
  <c r="K6" i="10"/>
  <c r="R5" i="10"/>
  <c r="Q5" i="10"/>
  <c r="P5" i="10"/>
  <c r="O5" i="10"/>
  <c r="N5" i="10"/>
  <c r="M5" i="10"/>
  <c r="L5" i="10"/>
  <c r="K5" i="10"/>
  <c r="S5" i="10" s="1"/>
  <c r="Q4" i="10"/>
  <c r="K4" i="10"/>
  <c r="S4" i="10" s="1"/>
  <c r="R3" i="10"/>
  <c r="Q3" i="10"/>
  <c r="P3" i="10"/>
  <c r="O3" i="10"/>
  <c r="N3" i="10"/>
  <c r="L3" i="10"/>
  <c r="K3" i="10"/>
  <c r="M3" i="10" s="1"/>
  <c r="S2" i="10"/>
  <c r="P2" i="10"/>
  <c r="O2" i="10"/>
  <c r="K2" i="10"/>
  <c r="R2" i="10" s="1"/>
  <c r="R1" i="10"/>
  <c r="Q1" i="10"/>
  <c r="P1" i="10"/>
  <c r="N1" i="10"/>
  <c r="L1" i="10"/>
  <c r="K1" i="10"/>
  <c r="S1" i="10" s="1"/>
  <c r="L48" i="14" l="1"/>
  <c r="I61" i="14" s="1"/>
  <c r="A41" i="14"/>
  <c r="A40" i="14"/>
  <c r="L9" i="11"/>
  <c r="Q31" i="10"/>
  <c r="P31" i="10"/>
  <c r="O31" i="10"/>
  <c r="M31" i="10"/>
  <c r="R150" i="10"/>
  <c r="Q150" i="10"/>
  <c r="P150" i="10"/>
  <c r="O150" i="10"/>
  <c r="N150" i="10"/>
  <c r="M150" i="10"/>
  <c r="Q479" i="10"/>
  <c r="N479" i="10"/>
  <c r="P479" i="10"/>
  <c r="O479" i="10"/>
  <c r="S479" i="10"/>
  <c r="R479" i="10"/>
  <c r="M479" i="10"/>
  <c r="L479" i="10"/>
  <c r="R621" i="10"/>
  <c r="S621" i="10"/>
  <c r="Q621" i="10"/>
  <c r="P621" i="10"/>
  <c r="O621" i="10"/>
  <c r="M621" i="10"/>
  <c r="L621" i="10"/>
  <c r="N621" i="10"/>
  <c r="Q2" i="10"/>
  <c r="Q7" i="10"/>
  <c r="O7" i="10"/>
  <c r="M7" i="10"/>
  <c r="O8" i="10"/>
  <c r="R22" i="10"/>
  <c r="P22" i="10"/>
  <c r="N22" i="10"/>
  <c r="N23" i="10"/>
  <c r="R24" i="10"/>
  <c r="N26" i="10"/>
  <c r="L26" i="10"/>
  <c r="R26" i="10"/>
  <c r="L31" i="10"/>
  <c r="R38" i="10"/>
  <c r="Q38" i="10"/>
  <c r="P38" i="10"/>
  <c r="N38" i="10"/>
  <c r="M46" i="10"/>
  <c r="P48" i="10"/>
  <c r="O48" i="10"/>
  <c r="N48" i="10"/>
  <c r="L48" i="10"/>
  <c r="Q56" i="10"/>
  <c r="L63" i="10"/>
  <c r="R70" i="10"/>
  <c r="Q70" i="10"/>
  <c r="P70" i="10"/>
  <c r="N70" i="10"/>
  <c r="M78" i="10"/>
  <c r="P80" i="10"/>
  <c r="O80" i="10"/>
  <c r="N80" i="10"/>
  <c r="L80" i="10"/>
  <c r="Q88" i="10"/>
  <c r="R95" i="10"/>
  <c r="Q103" i="10"/>
  <c r="P103" i="10"/>
  <c r="O103" i="10"/>
  <c r="N103" i="10"/>
  <c r="M103" i="10"/>
  <c r="M110" i="10"/>
  <c r="R112" i="10"/>
  <c r="R118" i="10"/>
  <c r="Q118" i="10"/>
  <c r="P118" i="10"/>
  <c r="O118" i="10"/>
  <c r="N118" i="10"/>
  <c r="P120" i="10"/>
  <c r="O120" i="10"/>
  <c r="N120" i="10"/>
  <c r="M120" i="10"/>
  <c r="L120" i="10"/>
  <c r="R142" i="10"/>
  <c r="Q142" i="10"/>
  <c r="P142" i="10"/>
  <c r="O142" i="10"/>
  <c r="N142" i="10"/>
  <c r="M142" i="10"/>
  <c r="L150" i="10"/>
  <c r="R159" i="10"/>
  <c r="Q159" i="10"/>
  <c r="P159" i="10"/>
  <c r="O159" i="10"/>
  <c r="N159" i="10"/>
  <c r="M159" i="10"/>
  <c r="L159" i="10"/>
  <c r="Q304" i="10"/>
  <c r="O304" i="10"/>
  <c r="N304" i="10"/>
  <c r="M304" i="10"/>
  <c r="L304" i="10"/>
  <c r="S304" i="10"/>
  <c r="R304" i="10"/>
  <c r="P304" i="10"/>
  <c r="M340" i="10"/>
  <c r="P340" i="10"/>
  <c r="O340" i="10"/>
  <c r="N340" i="10"/>
  <c r="L340" i="10"/>
  <c r="S340" i="10"/>
  <c r="R340" i="10"/>
  <c r="Q340" i="10"/>
  <c r="L12" i="10"/>
  <c r="R12" i="10"/>
  <c r="P12" i="10"/>
  <c r="N34" i="10"/>
  <c r="M34" i="10"/>
  <c r="L34" i="10"/>
  <c r="R34" i="10"/>
  <c r="N66" i="10"/>
  <c r="M66" i="10"/>
  <c r="L66" i="10"/>
  <c r="R66" i="10"/>
  <c r="M308" i="10"/>
  <c r="P308" i="10"/>
  <c r="O308" i="10"/>
  <c r="N308" i="10"/>
  <c r="L308" i="10"/>
  <c r="S308" i="10"/>
  <c r="R308" i="10"/>
  <c r="Q308" i="10"/>
  <c r="N373" i="10"/>
  <c r="M373" i="10"/>
  <c r="L373" i="10"/>
  <c r="S373" i="10"/>
  <c r="R373" i="10"/>
  <c r="Q373" i="10"/>
  <c r="P373" i="10"/>
  <c r="O373" i="10"/>
  <c r="N705" i="10"/>
  <c r="L705" i="10"/>
  <c r="S705" i="10"/>
  <c r="Q705" i="10"/>
  <c r="P705" i="10"/>
  <c r="R705" i="10"/>
  <c r="O705" i="10"/>
  <c r="M705" i="10"/>
  <c r="R6" i="10"/>
  <c r="P6" i="10"/>
  <c r="L7" i="10"/>
  <c r="Q8" i="10"/>
  <c r="N12" i="10"/>
  <c r="P16" i="10"/>
  <c r="N16" i="10"/>
  <c r="L16" i="10"/>
  <c r="L22" i="10"/>
  <c r="P23" i="10"/>
  <c r="M26" i="10"/>
  <c r="N31" i="10"/>
  <c r="P34" i="10"/>
  <c r="L38" i="10"/>
  <c r="O46" i="10"/>
  <c r="M48" i="10"/>
  <c r="Q55" i="10"/>
  <c r="P55" i="10"/>
  <c r="O55" i="10"/>
  <c r="M55" i="10"/>
  <c r="N58" i="10"/>
  <c r="M58" i="10"/>
  <c r="L58" i="10"/>
  <c r="R58" i="10"/>
  <c r="P66" i="10"/>
  <c r="L70" i="10"/>
  <c r="O78" i="10"/>
  <c r="Q87" i="10"/>
  <c r="P87" i="10"/>
  <c r="O87" i="10"/>
  <c r="M87" i="10"/>
  <c r="N90" i="10"/>
  <c r="M90" i="10"/>
  <c r="L90" i="10"/>
  <c r="R90" i="10"/>
  <c r="R134" i="10"/>
  <c r="Q134" i="10"/>
  <c r="P134" i="10"/>
  <c r="O134" i="10"/>
  <c r="N134" i="10"/>
  <c r="M134" i="10"/>
  <c r="S150" i="10"/>
  <c r="R273" i="10"/>
  <c r="Q273" i="10"/>
  <c r="P273" i="10"/>
  <c r="M273" i="10"/>
  <c r="L273" i="10"/>
  <c r="S273" i="10"/>
  <c r="O273" i="10"/>
  <c r="N273" i="10"/>
  <c r="N299" i="10"/>
  <c r="P299" i="10"/>
  <c r="O299" i="10"/>
  <c r="M299" i="10"/>
  <c r="L299" i="10"/>
  <c r="S299" i="10"/>
  <c r="R299" i="10"/>
  <c r="Q299" i="10"/>
  <c r="Q336" i="10"/>
  <c r="O336" i="10"/>
  <c r="N336" i="10"/>
  <c r="M336" i="10"/>
  <c r="L336" i="10"/>
  <c r="S336" i="10"/>
  <c r="R336" i="10"/>
  <c r="P336" i="10"/>
  <c r="Q63" i="10"/>
  <c r="P63" i="10"/>
  <c r="O63" i="10"/>
  <c r="M63" i="10"/>
  <c r="L4" i="10"/>
  <c r="R4" i="10"/>
  <c r="N10" i="10"/>
  <c r="L10" i="10"/>
  <c r="R10" i="10"/>
  <c r="O12" i="10"/>
  <c r="L20" i="10"/>
  <c r="R20" i="10"/>
  <c r="P20" i="10"/>
  <c r="R23" i="10"/>
  <c r="R30" i="10"/>
  <c r="Q30" i="10"/>
  <c r="P30" i="10"/>
  <c r="N30" i="10"/>
  <c r="R31" i="10"/>
  <c r="Q34" i="10"/>
  <c r="P40" i="10"/>
  <c r="O40" i="10"/>
  <c r="N40" i="10"/>
  <c r="L40" i="10"/>
  <c r="R62" i="10"/>
  <c r="Q62" i="10"/>
  <c r="P62" i="10"/>
  <c r="N62" i="10"/>
  <c r="R63" i="10"/>
  <c r="Q66" i="10"/>
  <c r="P72" i="10"/>
  <c r="O72" i="10"/>
  <c r="N72" i="10"/>
  <c r="L72" i="10"/>
  <c r="R94" i="10"/>
  <c r="Q94" i="10"/>
  <c r="P94" i="10"/>
  <c r="O94" i="10"/>
  <c r="N94" i="10"/>
  <c r="P96" i="10"/>
  <c r="O96" i="10"/>
  <c r="N96" i="10"/>
  <c r="M96" i="10"/>
  <c r="L96" i="10"/>
  <c r="Q111" i="10"/>
  <c r="P111" i="10"/>
  <c r="O111" i="10"/>
  <c r="N111" i="10"/>
  <c r="M111" i="10"/>
  <c r="R126" i="10"/>
  <c r="Q126" i="10"/>
  <c r="P126" i="10"/>
  <c r="O126" i="10"/>
  <c r="N126" i="10"/>
  <c r="M126" i="10"/>
  <c r="Q151" i="10"/>
  <c r="P151" i="10"/>
  <c r="O151" i="10"/>
  <c r="N151" i="10"/>
  <c r="M151" i="10"/>
  <c r="L151" i="10"/>
  <c r="P202" i="10"/>
  <c r="O202" i="10"/>
  <c r="S202" i="10"/>
  <c r="R202" i="10"/>
  <c r="Q202" i="10"/>
  <c r="N202" i="10"/>
  <c r="M202" i="10"/>
  <c r="L202" i="10"/>
  <c r="R295" i="10"/>
  <c r="O295" i="10"/>
  <c r="N295" i="10"/>
  <c r="M295" i="10"/>
  <c r="L295" i="10"/>
  <c r="S295" i="10"/>
  <c r="Q295" i="10"/>
  <c r="P295" i="10"/>
  <c r="N331" i="10"/>
  <c r="P331" i="10"/>
  <c r="O331" i="10"/>
  <c r="M331" i="10"/>
  <c r="L331" i="10"/>
  <c r="S331" i="10"/>
  <c r="R331" i="10"/>
  <c r="Q331" i="10"/>
  <c r="M4" i="10"/>
  <c r="M6" i="10"/>
  <c r="P7" i="10"/>
  <c r="M10" i="10"/>
  <c r="Q12" i="10"/>
  <c r="Q15" i="10"/>
  <c r="O15" i="10"/>
  <c r="M15" i="10"/>
  <c r="O16" i="10"/>
  <c r="M20" i="10"/>
  <c r="O22" i="10"/>
  <c r="P26" i="10"/>
  <c r="L30" i="10"/>
  <c r="S31" i="10"/>
  <c r="S34" i="10"/>
  <c r="O38" i="10"/>
  <c r="M40" i="10"/>
  <c r="Q47" i="10"/>
  <c r="P47" i="10"/>
  <c r="O47" i="10"/>
  <c r="M47" i="10"/>
  <c r="R48" i="10"/>
  <c r="N50" i="10"/>
  <c r="M50" i="10"/>
  <c r="L50" i="10"/>
  <c r="R50" i="10"/>
  <c r="N55" i="10"/>
  <c r="P58" i="10"/>
  <c r="L62" i="10"/>
  <c r="S63" i="10"/>
  <c r="S66" i="10"/>
  <c r="O70" i="10"/>
  <c r="M72" i="10"/>
  <c r="Q79" i="10"/>
  <c r="P79" i="10"/>
  <c r="O79" i="10"/>
  <c r="M79" i="10"/>
  <c r="R80" i="10"/>
  <c r="N82" i="10"/>
  <c r="M82" i="10"/>
  <c r="L82" i="10"/>
  <c r="R82" i="10"/>
  <c r="N87" i="10"/>
  <c r="P90" i="10"/>
  <c r="L94" i="10"/>
  <c r="Q96" i="10"/>
  <c r="S103" i="10"/>
  <c r="L111" i="10"/>
  <c r="S118" i="10"/>
  <c r="S120" i="10"/>
  <c r="L126" i="10"/>
  <c r="S134" i="10"/>
  <c r="Q143" i="10"/>
  <c r="P143" i="10"/>
  <c r="O143" i="10"/>
  <c r="N143" i="10"/>
  <c r="M143" i="10"/>
  <c r="L143" i="10"/>
  <c r="R151" i="10"/>
  <c r="O211" i="10"/>
  <c r="N211" i="10"/>
  <c r="S211" i="10"/>
  <c r="R211" i="10"/>
  <c r="Q211" i="10"/>
  <c r="P211" i="10"/>
  <c r="M211" i="10"/>
  <c r="L211" i="10"/>
  <c r="O290" i="10"/>
  <c r="P290" i="10"/>
  <c r="N290" i="10"/>
  <c r="M290" i="10"/>
  <c r="L290" i="10"/>
  <c r="S290" i="10"/>
  <c r="R290" i="10"/>
  <c r="Q290" i="10"/>
  <c r="R327" i="10"/>
  <c r="O327" i="10"/>
  <c r="N327" i="10"/>
  <c r="M327" i="10"/>
  <c r="L327" i="10"/>
  <c r="S327" i="10"/>
  <c r="Q327" i="10"/>
  <c r="P327" i="10"/>
  <c r="N2" i="10"/>
  <c r="L2" i="10"/>
  <c r="N4" i="10"/>
  <c r="O10" i="10"/>
  <c r="S12" i="10"/>
  <c r="N20" i="10"/>
  <c r="P24" i="10"/>
  <c r="N24" i="10"/>
  <c r="L24" i="10"/>
  <c r="M30" i="10"/>
  <c r="P32" i="10"/>
  <c r="O32" i="10"/>
  <c r="N32" i="10"/>
  <c r="L32" i="10"/>
  <c r="Q40" i="10"/>
  <c r="R54" i="10"/>
  <c r="Q54" i="10"/>
  <c r="P54" i="10"/>
  <c r="N54" i="10"/>
  <c r="M62" i="10"/>
  <c r="P64" i="10"/>
  <c r="O64" i="10"/>
  <c r="N64" i="10"/>
  <c r="L64" i="10"/>
  <c r="Q72" i="10"/>
  <c r="R86" i="10"/>
  <c r="Q86" i="10"/>
  <c r="P86" i="10"/>
  <c r="N86" i="10"/>
  <c r="M94" i="10"/>
  <c r="R96" i="10"/>
  <c r="R102" i="10"/>
  <c r="Q102" i="10"/>
  <c r="P102" i="10"/>
  <c r="O102" i="10"/>
  <c r="N102" i="10"/>
  <c r="P104" i="10"/>
  <c r="O104" i="10"/>
  <c r="N104" i="10"/>
  <c r="M104" i="10"/>
  <c r="L104" i="10"/>
  <c r="R111" i="10"/>
  <c r="Q119" i="10"/>
  <c r="P119" i="10"/>
  <c r="O119" i="10"/>
  <c r="N119" i="10"/>
  <c r="M119" i="10"/>
  <c r="S126" i="10"/>
  <c r="Q135" i="10"/>
  <c r="P135" i="10"/>
  <c r="O135" i="10"/>
  <c r="N135" i="10"/>
  <c r="M135" i="10"/>
  <c r="L135" i="10"/>
  <c r="S151" i="10"/>
  <c r="R248" i="10"/>
  <c r="Q248" i="10"/>
  <c r="N248" i="10"/>
  <c r="M248" i="10"/>
  <c r="S248" i="10"/>
  <c r="P248" i="10"/>
  <c r="O248" i="10"/>
  <c r="L248" i="10"/>
  <c r="L285" i="10"/>
  <c r="P285" i="10"/>
  <c r="O285" i="10"/>
  <c r="N285" i="10"/>
  <c r="M285" i="10"/>
  <c r="S285" i="10"/>
  <c r="R285" i="10"/>
  <c r="Q285" i="10"/>
  <c r="O322" i="10"/>
  <c r="P322" i="10"/>
  <c r="N322" i="10"/>
  <c r="M322" i="10"/>
  <c r="L322" i="10"/>
  <c r="S322" i="10"/>
  <c r="R322" i="10"/>
  <c r="Q322" i="10"/>
  <c r="O1" i="10"/>
  <c r="M1" i="10"/>
  <c r="M2" i="10"/>
  <c r="O4" i="10"/>
  <c r="O6" i="10"/>
  <c r="S7" i="10"/>
  <c r="P10" i="10"/>
  <c r="R14" i="10"/>
  <c r="P14" i="10"/>
  <c r="N14" i="10"/>
  <c r="N15" i="10"/>
  <c r="R16" i="10"/>
  <c r="N18" i="10"/>
  <c r="L18" i="10"/>
  <c r="R18" i="10"/>
  <c r="O20" i="10"/>
  <c r="S22" i="10"/>
  <c r="M24" i="10"/>
  <c r="S26" i="10"/>
  <c r="O30" i="10"/>
  <c r="M32" i="10"/>
  <c r="Q39" i="10"/>
  <c r="P39" i="10"/>
  <c r="O39" i="10"/>
  <c r="M39" i="10"/>
  <c r="R40" i="10"/>
  <c r="N42" i="10"/>
  <c r="M42" i="10"/>
  <c r="L42" i="10"/>
  <c r="R42" i="10"/>
  <c r="N47" i="10"/>
  <c r="P50" i="10"/>
  <c r="L54" i="10"/>
  <c r="S55" i="10"/>
  <c r="S58" i="10"/>
  <c r="O62" i="10"/>
  <c r="M64" i="10"/>
  <c r="Q71" i="10"/>
  <c r="P71" i="10"/>
  <c r="O71" i="10"/>
  <c r="M71" i="10"/>
  <c r="R72" i="10"/>
  <c r="N74" i="10"/>
  <c r="M74" i="10"/>
  <c r="L74" i="10"/>
  <c r="R74" i="10"/>
  <c r="N79" i="10"/>
  <c r="P82" i="10"/>
  <c r="L86" i="10"/>
  <c r="S87" i="10"/>
  <c r="S90" i="10"/>
  <c r="S94" i="10"/>
  <c r="S96" i="10"/>
  <c r="L102" i="10"/>
  <c r="Q104" i="10"/>
  <c r="S111" i="10"/>
  <c r="L119" i="10"/>
  <c r="Q127" i="10"/>
  <c r="P127" i="10"/>
  <c r="O127" i="10"/>
  <c r="N127" i="10"/>
  <c r="M127" i="10"/>
  <c r="L127" i="10"/>
  <c r="R135" i="10"/>
  <c r="S143" i="10"/>
  <c r="R167" i="10"/>
  <c r="Q167" i="10"/>
  <c r="P167" i="10"/>
  <c r="O167" i="10"/>
  <c r="N167" i="10"/>
  <c r="M167" i="10"/>
  <c r="L167" i="10"/>
  <c r="O219" i="10"/>
  <c r="N219" i="10"/>
  <c r="R219" i="10"/>
  <c r="S219" i="10"/>
  <c r="Q219" i="10"/>
  <c r="P219" i="10"/>
  <c r="M219" i="10"/>
  <c r="L219" i="10"/>
  <c r="L317" i="10"/>
  <c r="P317" i="10"/>
  <c r="O317" i="10"/>
  <c r="N317" i="10"/>
  <c r="M317" i="10"/>
  <c r="S317" i="10"/>
  <c r="R317" i="10"/>
  <c r="Q317" i="10"/>
  <c r="P4" i="10"/>
  <c r="P8" i="10"/>
  <c r="N8" i="10"/>
  <c r="L8" i="10"/>
  <c r="Q10" i="10"/>
  <c r="Q20" i="10"/>
  <c r="Q23" i="10"/>
  <c r="O23" i="10"/>
  <c r="M23" i="10"/>
  <c r="S30" i="10"/>
  <c r="S40" i="10"/>
  <c r="R46" i="10"/>
  <c r="Q46" i="10"/>
  <c r="P46" i="10"/>
  <c r="N46" i="10"/>
  <c r="P56" i="10"/>
  <c r="O56" i="10"/>
  <c r="N56" i="10"/>
  <c r="L56" i="10"/>
  <c r="S62" i="10"/>
  <c r="S72" i="10"/>
  <c r="R78" i="10"/>
  <c r="Q78" i="10"/>
  <c r="P78" i="10"/>
  <c r="N78" i="10"/>
  <c r="P88" i="10"/>
  <c r="O88" i="10"/>
  <c r="N88" i="10"/>
  <c r="L88" i="10"/>
  <c r="Q95" i="10"/>
  <c r="P95" i="10"/>
  <c r="O95" i="10"/>
  <c r="N95" i="10"/>
  <c r="M95" i="10"/>
  <c r="R110" i="10"/>
  <c r="Q110" i="10"/>
  <c r="P110" i="10"/>
  <c r="O110" i="10"/>
  <c r="N110" i="10"/>
  <c r="P112" i="10"/>
  <c r="O112" i="10"/>
  <c r="N112" i="10"/>
  <c r="M112" i="10"/>
  <c r="L112" i="10"/>
  <c r="R281" i="10"/>
  <c r="Q281" i="10"/>
  <c r="P281" i="10"/>
  <c r="O281" i="10"/>
  <c r="M281" i="10"/>
  <c r="L281" i="10"/>
  <c r="S281" i="10"/>
  <c r="N281" i="10"/>
  <c r="P313" i="10"/>
  <c r="O313" i="10"/>
  <c r="N313" i="10"/>
  <c r="M313" i="10"/>
  <c r="L313" i="10"/>
  <c r="S313" i="10"/>
  <c r="R313" i="10"/>
  <c r="Q313" i="10"/>
  <c r="S128" i="10"/>
  <c r="S136" i="10"/>
  <c r="S144" i="10"/>
  <c r="S152" i="10"/>
  <c r="M158" i="10"/>
  <c r="S160" i="10"/>
  <c r="M166" i="10"/>
  <c r="S168" i="10"/>
  <c r="M175" i="10"/>
  <c r="M176" i="10"/>
  <c r="M177" i="10"/>
  <c r="M178" i="10"/>
  <c r="M179" i="10"/>
  <c r="N180" i="10"/>
  <c r="N181" i="10"/>
  <c r="M183" i="10"/>
  <c r="M184" i="10"/>
  <c r="M185" i="10"/>
  <c r="M186" i="10"/>
  <c r="Q201" i="10"/>
  <c r="P201" i="10"/>
  <c r="P210" i="10"/>
  <c r="O210" i="10"/>
  <c r="R224" i="10"/>
  <c r="Q224" i="10"/>
  <c r="M224" i="10"/>
  <c r="N228" i="10"/>
  <c r="M228" i="10"/>
  <c r="Q228" i="10"/>
  <c r="Q233" i="10"/>
  <c r="P233" i="10"/>
  <c r="M233" i="10"/>
  <c r="L233" i="10"/>
  <c r="N236" i="10"/>
  <c r="M236" i="10"/>
  <c r="R236" i="10"/>
  <c r="Q236" i="10"/>
  <c r="N269" i="10"/>
  <c r="M269" i="10"/>
  <c r="L269" i="10"/>
  <c r="Q269" i="10"/>
  <c r="P269" i="10"/>
  <c r="N383" i="10"/>
  <c r="P383" i="10"/>
  <c r="O383" i="10"/>
  <c r="M383" i="10"/>
  <c r="L383" i="10"/>
  <c r="S383" i="10"/>
  <c r="R383" i="10"/>
  <c r="Q383" i="10"/>
  <c r="M392" i="10"/>
  <c r="P392" i="10"/>
  <c r="O392" i="10"/>
  <c r="N392" i="10"/>
  <c r="L392" i="10"/>
  <c r="S392" i="10"/>
  <c r="R392" i="10"/>
  <c r="Q392" i="10"/>
  <c r="L401" i="10"/>
  <c r="P401" i="10"/>
  <c r="O401" i="10"/>
  <c r="N401" i="10"/>
  <c r="M401" i="10"/>
  <c r="S401" i="10"/>
  <c r="R401" i="10"/>
  <c r="Q401" i="10"/>
  <c r="R411" i="10"/>
  <c r="O411" i="10"/>
  <c r="N411" i="10"/>
  <c r="M411" i="10"/>
  <c r="L411" i="10"/>
  <c r="S411" i="10"/>
  <c r="Q411" i="10"/>
  <c r="P411" i="10"/>
  <c r="S9" i="10"/>
  <c r="S17" i="10"/>
  <c r="S25" i="10"/>
  <c r="P28" i="10"/>
  <c r="S33" i="10"/>
  <c r="P36" i="10"/>
  <c r="S41" i="10"/>
  <c r="P44" i="10"/>
  <c r="S49" i="10"/>
  <c r="P52" i="10"/>
  <c r="S57" i="10"/>
  <c r="P60" i="10"/>
  <c r="S65" i="10"/>
  <c r="P68" i="10"/>
  <c r="S73" i="10"/>
  <c r="P76" i="10"/>
  <c r="S81" i="10"/>
  <c r="P84" i="10"/>
  <c r="S89" i="10"/>
  <c r="P92" i="10"/>
  <c r="S97" i="10"/>
  <c r="R98" i="10"/>
  <c r="P100" i="10"/>
  <c r="S105" i="10"/>
  <c r="R106" i="10"/>
  <c r="P108" i="10"/>
  <c r="S113" i="10"/>
  <c r="R114" i="10"/>
  <c r="P116" i="10"/>
  <c r="S121" i="10"/>
  <c r="R122" i="10"/>
  <c r="P124" i="10"/>
  <c r="L128" i="10"/>
  <c r="S129" i="10"/>
  <c r="R130" i="10"/>
  <c r="P132" i="10"/>
  <c r="L136" i="10"/>
  <c r="S137" i="10"/>
  <c r="R138" i="10"/>
  <c r="P140" i="10"/>
  <c r="L144" i="10"/>
  <c r="S145" i="10"/>
  <c r="R146" i="10"/>
  <c r="P148" i="10"/>
  <c r="L152" i="10"/>
  <c r="S153" i="10"/>
  <c r="R154" i="10"/>
  <c r="P156" i="10"/>
  <c r="N158" i="10"/>
  <c r="L160" i="10"/>
  <c r="S161" i="10"/>
  <c r="R162" i="10"/>
  <c r="P164" i="10"/>
  <c r="N166" i="10"/>
  <c r="L168" i="10"/>
  <c r="S169" i="10"/>
  <c r="R170" i="10"/>
  <c r="P172" i="10"/>
  <c r="N175" i="10"/>
  <c r="N176" i="10"/>
  <c r="N177" i="10"/>
  <c r="N178" i="10"/>
  <c r="O179" i="10"/>
  <c r="O180" i="10"/>
  <c r="O181" i="10"/>
  <c r="N183" i="10"/>
  <c r="N184" i="10"/>
  <c r="N185" i="10"/>
  <c r="N186" i="10"/>
  <c r="O187" i="10"/>
  <c r="O188" i="10"/>
  <c r="O189" i="10"/>
  <c r="N191" i="10"/>
  <c r="N192" i="10"/>
  <c r="N193" i="10"/>
  <c r="N194" i="10"/>
  <c r="R200" i="10"/>
  <c r="Q200" i="10"/>
  <c r="L201" i="10"/>
  <c r="P203" i="10"/>
  <c r="Q209" i="10"/>
  <c r="P209" i="10"/>
  <c r="L210" i="10"/>
  <c r="P212" i="10"/>
  <c r="L224" i="10"/>
  <c r="O225" i="10"/>
  <c r="L228" i="10"/>
  <c r="Q229" i="10"/>
  <c r="N233" i="10"/>
  <c r="L236" i="10"/>
  <c r="R240" i="10"/>
  <c r="Q240" i="10"/>
  <c r="N240" i="10"/>
  <c r="M240" i="10"/>
  <c r="R241" i="10"/>
  <c r="P244" i="10"/>
  <c r="M253" i="10"/>
  <c r="L253" i="10"/>
  <c r="Q253" i="10"/>
  <c r="P253" i="10"/>
  <c r="O269" i="10"/>
  <c r="R287" i="10"/>
  <c r="O287" i="10"/>
  <c r="N287" i="10"/>
  <c r="M287" i="10"/>
  <c r="L287" i="10"/>
  <c r="S287" i="10"/>
  <c r="Q287" i="10"/>
  <c r="N291" i="10"/>
  <c r="P291" i="10"/>
  <c r="O291" i="10"/>
  <c r="M291" i="10"/>
  <c r="L291" i="10"/>
  <c r="S291" i="10"/>
  <c r="R291" i="10"/>
  <c r="Q296" i="10"/>
  <c r="O296" i="10"/>
  <c r="N296" i="10"/>
  <c r="M296" i="10"/>
  <c r="L296" i="10"/>
  <c r="S296" i="10"/>
  <c r="R296" i="10"/>
  <c r="M300" i="10"/>
  <c r="P300" i="10"/>
  <c r="O300" i="10"/>
  <c r="N300" i="10"/>
  <c r="L300" i="10"/>
  <c r="S300" i="10"/>
  <c r="R300" i="10"/>
  <c r="P305" i="10"/>
  <c r="O305" i="10"/>
  <c r="N305" i="10"/>
  <c r="M305" i="10"/>
  <c r="L305" i="10"/>
  <c r="S305" i="10"/>
  <c r="R305" i="10"/>
  <c r="L309" i="10"/>
  <c r="P309" i="10"/>
  <c r="O309" i="10"/>
  <c r="N309" i="10"/>
  <c r="M309" i="10"/>
  <c r="S309" i="10"/>
  <c r="R309" i="10"/>
  <c r="O314" i="10"/>
  <c r="P314" i="10"/>
  <c r="N314" i="10"/>
  <c r="M314" i="10"/>
  <c r="L314" i="10"/>
  <c r="S314" i="10"/>
  <c r="R314" i="10"/>
  <c r="R319" i="10"/>
  <c r="O319" i="10"/>
  <c r="N319" i="10"/>
  <c r="M319" i="10"/>
  <c r="L319" i="10"/>
  <c r="S319" i="10"/>
  <c r="Q319" i="10"/>
  <c r="N323" i="10"/>
  <c r="P323" i="10"/>
  <c r="O323" i="10"/>
  <c r="M323" i="10"/>
  <c r="L323" i="10"/>
  <c r="S323" i="10"/>
  <c r="R323" i="10"/>
  <c r="Q328" i="10"/>
  <c r="O328" i="10"/>
  <c r="N328" i="10"/>
  <c r="M328" i="10"/>
  <c r="L328" i="10"/>
  <c r="S328" i="10"/>
  <c r="R328" i="10"/>
  <c r="M332" i="10"/>
  <c r="P332" i="10"/>
  <c r="O332" i="10"/>
  <c r="N332" i="10"/>
  <c r="L332" i="10"/>
  <c r="S332" i="10"/>
  <c r="R332" i="10"/>
  <c r="P337" i="10"/>
  <c r="O337" i="10"/>
  <c r="N337" i="10"/>
  <c r="M337" i="10"/>
  <c r="L337" i="10"/>
  <c r="S337" i="10"/>
  <c r="R337" i="10"/>
  <c r="L341" i="10"/>
  <c r="P341" i="10"/>
  <c r="O341" i="10"/>
  <c r="N341" i="10"/>
  <c r="M341" i="10"/>
  <c r="S341" i="10"/>
  <c r="R341" i="10"/>
  <c r="S98" i="10"/>
  <c r="S106" i="10"/>
  <c r="S114" i="10"/>
  <c r="S122" i="10"/>
  <c r="M128" i="10"/>
  <c r="S130" i="10"/>
  <c r="M136" i="10"/>
  <c r="S138" i="10"/>
  <c r="M144" i="10"/>
  <c r="S146" i="10"/>
  <c r="M152" i="10"/>
  <c r="S154" i="10"/>
  <c r="O158" i="10"/>
  <c r="M160" i="10"/>
  <c r="S162" i="10"/>
  <c r="O166" i="10"/>
  <c r="M168" i="10"/>
  <c r="S170" i="10"/>
  <c r="O175" i="10"/>
  <c r="O176" i="10"/>
  <c r="O177" i="10"/>
  <c r="P178" i="10"/>
  <c r="P179" i="10"/>
  <c r="P180" i="10"/>
  <c r="P181" i="10"/>
  <c r="O183" i="10"/>
  <c r="O184" i="10"/>
  <c r="O185" i="10"/>
  <c r="P186" i="10"/>
  <c r="P187" i="10"/>
  <c r="P188" i="10"/>
  <c r="P189" i="10"/>
  <c r="O191" i="10"/>
  <c r="O192" i="10"/>
  <c r="O193" i="10"/>
  <c r="Q194" i="10"/>
  <c r="M201" i="10"/>
  <c r="Q203" i="10"/>
  <c r="R208" i="10"/>
  <c r="Q208" i="10"/>
  <c r="M210" i="10"/>
  <c r="Q212" i="10"/>
  <c r="Q217" i="10"/>
  <c r="P217" i="10"/>
  <c r="N224" i="10"/>
  <c r="R225" i="10"/>
  <c r="O227" i="10"/>
  <c r="N227" i="10"/>
  <c r="R227" i="10"/>
  <c r="O228" i="10"/>
  <c r="R229" i="10"/>
  <c r="O233" i="10"/>
  <c r="O236" i="10"/>
  <c r="Q257" i="10"/>
  <c r="P257" i="10"/>
  <c r="M257" i="10"/>
  <c r="L257" i="10"/>
  <c r="O260" i="10"/>
  <c r="N260" i="10"/>
  <c r="M260" i="10"/>
  <c r="R260" i="10"/>
  <c r="Q260" i="10"/>
  <c r="R269" i="10"/>
  <c r="L385" i="10"/>
  <c r="P385" i="10"/>
  <c r="O385" i="10"/>
  <c r="N385" i="10"/>
  <c r="M385" i="10"/>
  <c r="S385" i="10"/>
  <c r="R385" i="10"/>
  <c r="Q385" i="10"/>
  <c r="R395" i="10"/>
  <c r="O395" i="10"/>
  <c r="N395" i="10"/>
  <c r="M395" i="10"/>
  <c r="L395" i="10"/>
  <c r="S395" i="10"/>
  <c r="Q395" i="10"/>
  <c r="P395" i="10"/>
  <c r="Q404" i="10"/>
  <c r="O404" i="10"/>
  <c r="N404" i="10"/>
  <c r="M404" i="10"/>
  <c r="L404" i="10"/>
  <c r="S404" i="10"/>
  <c r="R404" i="10"/>
  <c r="P404" i="10"/>
  <c r="P413" i="10"/>
  <c r="O413" i="10"/>
  <c r="N413" i="10"/>
  <c r="M413" i="10"/>
  <c r="L413" i="10"/>
  <c r="S413" i="10"/>
  <c r="R413" i="10"/>
  <c r="Q413" i="10"/>
  <c r="S3" i="10"/>
  <c r="M9" i="10"/>
  <c r="S11" i="10"/>
  <c r="M17" i="10"/>
  <c r="S19" i="10"/>
  <c r="M25" i="10"/>
  <c r="S27" i="10"/>
  <c r="R28" i="10"/>
  <c r="M33" i="10"/>
  <c r="S35" i="10"/>
  <c r="R36" i="10"/>
  <c r="M41" i="10"/>
  <c r="S43" i="10"/>
  <c r="R44" i="10"/>
  <c r="M49" i="10"/>
  <c r="S51" i="10"/>
  <c r="R52" i="10"/>
  <c r="M57" i="10"/>
  <c r="S59" i="10"/>
  <c r="R60" i="10"/>
  <c r="M65" i="10"/>
  <c r="S67" i="10"/>
  <c r="R68" i="10"/>
  <c r="M73" i="10"/>
  <c r="S75" i="10"/>
  <c r="R76" i="10"/>
  <c r="M81" i="10"/>
  <c r="S83" i="10"/>
  <c r="R84" i="10"/>
  <c r="M89" i="10"/>
  <c r="S91" i="10"/>
  <c r="R92" i="10"/>
  <c r="M97" i="10"/>
  <c r="L98" i="10"/>
  <c r="S99" i="10"/>
  <c r="R100" i="10"/>
  <c r="M105" i="10"/>
  <c r="L106" i="10"/>
  <c r="S107" i="10"/>
  <c r="R108" i="10"/>
  <c r="M113" i="10"/>
  <c r="L114" i="10"/>
  <c r="S115" i="10"/>
  <c r="R116" i="10"/>
  <c r="M121" i="10"/>
  <c r="L122" i="10"/>
  <c r="S123" i="10"/>
  <c r="R124" i="10"/>
  <c r="N128" i="10"/>
  <c r="M129" i="10"/>
  <c r="L130" i="10"/>
  <c r="S131" i="10"/>
  <c r="R132" i="10"/>
  <c r="N136" i="10"/>
  <c r="M137" i="10"/>
  <c r="L138" i="10"/>
  <c r="S139" i="10"/>
  <c r="R140" i="10"/>
  <c r="N144" i="10"/>
  <c r="M145" i="10"/>
  <c r="L146" i="10"/>
  <c r="S147" i="10"/>
  <c r="R148" i="10"/>
  <c r="N152" i="10"/>
  <c r="M153" i="10"/>
  <c r="L154" i="10"/>
  <c r="S155" i="10"/>
  <c r="R156" i="10"/>
  <c r="P158" i="10"/>
  <c r="N160" i="10"/>
  <c r="M161" i="10"/>
  <c r="L162" i="10"/>
  <c r="S163" i="10"/>
  <c r="R164" i="10"/>
  <c r="P166" i="10"/>
  <c r="N168" i="10"/>
  <c r="M169" i="10"/>
  <c r="L170" i="10"/>
  <c r="S171" i="10"/>
  <c r="R172" i="10"/>
  <c r="P175" i="10"/>
  <c r="P176" i="10"/>
  <c r="Q177" i="10"/>
  <c r="Q178" i="10"/>
  <c r="Q179" i="10"/>
  <c r="Q180" i="10"/>
  <c r="Q181" i="10"/>
  <c r="P183" i="10"/>
  <c r="P184" i="10"/>
  <c r="Q185" i="10"/>
  <c r="Q186" i="10"/>
  <c r="Q187" i="10"/>
  <c r="Q188" i="10"/>
  <c r="Q189" i="10"/>
  <c r="P191" i="10"/>
  <c r="P192" i="10"/>
  <c r="Q193" i="10"/>
  <c r="R194" i="10"/>
  <c r="M197" i="10"/>
  <c r="L197" i="10"/>
  <c r="M200" i="10"/>
  <c r="N201" i="10"/>
  <c r="R203" i="10"/>
  <c r="L208" i="10"/>
  <c r="M209" i="10"/>
  <c r="N210" i="10"/>
  <c r="R212" i="10"/>
  <c r="R216" i="10"/>
  <c r="Q216" i="10"/>
  <c r="L217" i="10"/>
  <c r="M221" i="10"/>
  <c r="L221" i="10"/>
  <c r="P221" i="10"/>
  <c r="O224" i="10"/>
  <c r="L227" i="10"/>
  <c r="P228" i="10"/>
  <c r="R232" i="10"/>
  <c r="Q232" i="10"/>
  <c r="N232" i="10"/>
  <c r="M232" i="10"/>
  <c r="R233" i="10"/>
  <c r="P236" i="10"/>
  <c r="O240" i="10"/>
  <c r="M245" i="10"/>
  <c r="L245" i="10"/>
  <c r="Q245" i="10"/>
  <c r="P245" i="10"/>
  <c r="O253" i="10"/>
  <c r="N257" i="10"/>
  <c r="L260" i="10"/>
  <c r="S269" i="10"/>
  <c r="Q288" i="10"/>
  <c r="O288" i="10"/>
  <c r="N288" i="10"/>
  <c r="M288" i="10"/>
  <c r="L288" i="10"/>
  <c r="S288" i="10"/>
  <c r="R288" i="10"/>
  <c r="M292" i="10"/>
  <c r="P292" i="10"/>
  <c r="O292" i="10"/>
  <c r="N292" i="10"/>
  <c r="L292" i="10"/>
  <c r="S292" i="10"/>
  <c r="R292" i="10"/>
  <c r="P297" i="10"/>
  <c r="O297" i="10"/>
  <c r="N297" i="10"/>
  <c r="M297" i="10"/>
  <c r="L297" i="10"/>
  <c r="S297" i="10"/>
  <c r="R297" i="10"/>
  <c r="L301" i="10"/>
  <c r="P301" i="10"/>
  <c r="O301" i="10"/>
  <c r="N301" i="10"/>
  <c r="M301" i="10"/>
  <c r="S301" i="10"/>
  <c r="R301" i="10"/>
  <c r="O306" i="10"/>
  <c r="P306" i="10"/>
  <c r="N306" i="10"/>
  <c r="M306" i="10"/>
  <c r="L306" i="10"/>
  <c r="S306" i="10"/>
  <c r="R306" i="10"/>
  <c r="R311" i="10"/>
  <c r="O311" i="10"/>
  <c r="N311" i="10"/>
  <c r="M311" i="10"/>
  <c r="L311" i="10"/>
  <c r="S311" i="10"/>
  <c r="Q311" i="10"/>
  <c r="N315" i="10"/>
  <c r="P315" i="10"/>
  <c r="O315" i="10"/>
  <c r="M315" i="10"/>
  <c r="L315" i="10"/>
  <c r="S315" i="10"/>
  <c r="R315" i="10"/>
  <c r="Q320" i="10"/>
  <c r="O320" i="10"/>
  <c r="N320" i="10"/>
  <c r="M320" i="10"/>
  <c r="L320" i="10"/>
  <c r="S320" i="10"/>
  <c r="R320" i="10"/>
  <c r="M324" i="10"/>
  <c r="P324" i="10"/>
  <c r="O324" i="10"/>
  <c r="N324" i="10"/>
  <c r="L324" i="10"/>
  <c r="S324" i="10"/>
  <c r="R324" i="10"/>
  <c r="P329" i="10"/>
  <c r="O329" i="10"/>
  <c r="N329" i="10"/>
  <c r="M329" i="10"/>
  <c r="L329" i="10"/>
  <c r="S329" i="10"/>
  <c r="R329" i="10"/>
  <c r="L333" i="10"/>
  <c r="P333" i="10"/>
  <c r="O333" i="10"/>
  <c r="N333" i="10"/>
  <c r="M333" i="10"/>
  <c r="S333" i="10"/>
  <c r="R333" i="10"/>
  <c r="O338" i="10"/>
  <c r="P338" i="10"/>
  <c r="N338" i="10"/>
  <c r="M338" i="10"/>
  <c r="L338" i="10"/>
  <c r="S338" i="10"/>
  <c r="R338" i="10"/>
  <c r="R343" i="10"/>
  <c r="O343" i="10"/>
  <c r="N343" i="10"/>
  <c r="M343" i="10"/>
  <c r="L343" i="10"/>
  <c r="S343" i="10"/>
  <c r="Q343" i="10"/>
  <c r="R369" i="10"/>
  <c r="Q369" i="10"/>
  <c r="P369" i="10"/>
  <c r="S369" i="10"/>
  <c r="O369" i="10"/>
  <c r="N369" i="10"/>
  <c r="M369" i="10"/>
  <c r="L369" i="10"/>
  <c r="S28" i="10"/>
  <c r="S36" i="10"/>
  <c r="S44" i="10"/>
  <c r="S52" i="10"/>
  <c r="S60" i="10"/>
  <c r="S68" i="10"/>
  <c r="S76" i="10"/>
  <c r="S84" i="10"/>
  <c r="S92" i="10"/>
  <c r="M98" i="10"/>
  <c r="S100" i="10"/>
  <c r="M106" i="10"/>
  <c r="S108" i="10"/>
  <c r="M114" i="10"/>
  <c r="S116" i="10"/>
  <c r="M122" i="10"/>
  <c r="S124" i="10"/>
  <c r="O128" i="10"/>
  <c r="M130" i="10"/>
  <c r="S132" i="10"/>
  <c r="O136" i="10"/>
  <c r="M138" i="10"/>
  <c r="S140" i="10"/>
  <c r="O144" i="10"/>
  <c r="M146" i="10"/>
  <c r="S148" i="10"/>
  <c r="O152" i="10"/>
  <c r="M154" i="10"/>
  <c r="S156" i="10"/>
  <c r="Q158" i="10"/>
  <c r="O160" i="10"/>
  <c r="M162" i="10"/>
  <c r="S164" i="10"/>
  <c r="Q166" i="10"/>
  <c r="O168" i="10"/>
  <c r="M170" i="10"/>
  <c r="S172" i="10"/>
  <c r="Q175" i="10"/>
  <c r="R176" i="10"/>
  <c r="R177" i="10"/>
  <c r="R178" i="10"/>
  <c r="R179" i="10"/>
  <c r="R180" i="10"/>
  <c r="R181" i="10"/>
  <c r="Q183" i="10"/>
  <c r="R184" i="10"/>
  <c r="R185" i="10"/>
  <c r="R186" i="10"/>
  <c r="R187" i="10"/>
  <c r="R188" i="10"/>
  <c r="R189" i="10"/>
  <c r="Q191" i="10"/>
  <c r="R192" i="10"/>
  <c r="R193" i="10"/>
  <c r="N196" i="10"/>
  <c r="M196" i="10"/>
  <c r="O201" i="10"/>
  <c r="M205" i="10"/>
  <c r="L205" i="10"/>
  <c r="M208" i="10"/>
  <c r="Q210" i="10"/>
  <c r="M217" i="10"/>
  <c r="P224" i="10"/>
  <c r="M227" i="10"/>
  <c r="R228" i="10"/>
  <c r="S233" i="10"/>
  <c r="S236" i="10"/>
  <c r="Q249" i="10"/>
  <c r="P249" i="10"/>
  <c r="M249" i="10"/>
  <c r="L249" i="10"/>
  <c r="N252" i="10"/>
  <c r="M252" i="10"/>
  <c r="R252" i="10"/>
  <c r="Q252" i="10"/>
  <c r="O257" i="10"/>
  <c r="P260" i="10"/>
  <c r="O268" i="10"/>
  <c r="N268" i="10"/>
  <c r="M268" i="10"/>
  <c r="R268" i="10"/>
  <c r="Q268" i="10"/>
  <c r="Q388" i="10"/>
  <c r="O388" i="10"/>
  <c r="N388" i="10"/>
  <c r="M388" i="10"/>
  <c r="L388" i="10"/>
  <c r="S388" i="10"/>
  <c r="R388" i="10"/>
  <c r="P388" i="10"/>
  <c r="P397" i="10"/>
  <c r="O397" i="10"/>
  <c r="N397" i="10"/>
  <c r="M397" i="10"/>
  <c r="L397" i="10"/>
  <c r="S397" i="10"/>
  <c r="R397" i="10"/>
  <c r="Q397" i="10"/>
  <c r="O406" i="10"/>
  <c r="P406" i="10"/>
  <c r="N406" i="10"/>
  <c r="M406" i="10"/>
  <c r="L406" i="10"/>
  <c r="S406" i="10"/>
  <c r="R406" i="10"/>
  <c r="Q406" i="10"/>
  <c r="N415" i="10"/>
  <c r="P415" i="10"/>
  <c r="O415" i="10"/>
  <c r="M415" i="10"/>
  <c r="L415" i="10"/>
  <c r="S415" i="10"/>
  <c r="R415" i="10"/>
  <c r="Q415" i="10"/>
  <c r="R158" i="10"/>
  <c r="R166" i="10"/>
  <c r="S175" i="10"/>
  <c r="S176" i="10"/>
  <c r="S177" i="10"/>
  <c r="S178" i="10"/>
  <c r="S179" i="10"/>
  <c r="S180" i="10"/>
  <c r="S181" i="10"/>
  <c r="S183" i="10"/>
  <c r="S184" i="10"/>
  <c r="S185" i="10"/>
  <c r="S186" i="10"/>
  <c r="S187" i="10"/>
  <c r="S188" i="10"/>
  <c r="S189" i="10"/>
  <c r="S191" i="10"/>
  <c r="S192" i="10"/>
  <c r="S193" i="10"/>
  <c r="O195" i="10"/>
  <c r="N195" i="10"/>
  <c r="L196" i="10"/>
  <c r="O197" i="10"/>
  <c r="O200" i="10"/>
  <c r="R201" i="10"/>
  <c r="N204" i="10"/>
  <c r="M204" i="10"/>
  <c r="N205" i="10"/>
  <c r="N208" i="10"/>
  <c r="O209" i="10"/>
  <c r="R210" i="10"/>
  <c r="M213" i="10"/>
  <c r="L213" i="10"/>
  <c r="M216" i="10"/>
  <c r="N217" i="10"/>
  <c r="N220" i="10"/>
  <c r="M220" i="10"/>
  <c r="Q220" i="10"/>
  <c r="O221" i="10"/>
  <c r="S224" i="10"/>
  <c r="P227" i="10"/>
  <c r="S228" i="10"/>
  <c r="O232" i="10"/>
  <c r="M237" i="10"/>
  <c r="L237" i="10"/>
  <c r="Q237" i="10"/>
  <c r="P237" i="10"/>
  <c r="S240" i="10"/>
  <c r="O245" i="10"/>
  <c r="N249" i="10"/>
  <c r="L252" i="10"/>
  <c r="S253" i="10"/>
  <c r="R256" i="10"/>
  <c r="Q256" i="10"/>
  <c r="N256" i="10"/>
  <c r="M256" i="10"/>
  <c r="R257" i="10"/>
  <c r="S260" i="10"/>
  <c r="R265" i="10"/>
  <c r="Q265" i="10"/>
  <c r="P265" i="10"/>
  <c r="M265" i="10"/>
  <c r="L265" i="10"/>
  <c r="L268" i="10"/>
  <c r="M284" i="10"/>
  <c r="P284" i="10"/>
  <c r="O284" i="10"/>
  <c r="N284" i="10"/>
  <c r="L284" i="10"/>
  <c r="S284" i="10"/>
  <c r="R284" i="10"/>
  <c r="P289" i="10"/>
  <c r="O289" i="10"/>
  <c r="N289" i="10"/>
  <c r="M289" i="10"/>
  <c r="L289" i="10"/>
  <c r="S289" i="10"/>
  <c r="R289" i="10"/>
  <c r="L293" i="10"/>
  <c r="P293" i="10"/>
  <c r="O293" i="10"/>
  <c r="N293" i="10"/>
  <c r="M293" i="10"/>
  <c r="S293" i="10"/>
  <c r="R293" i="10"/>
  <c r="O298" i="10"/>
  <c r="P298" i="10"/>
  <c r="N298" i="10"/>
  <c r="M298" i="10"/>
  <c r="L298" i="10"/>
  <c r="S298" i="10"/>
  <c r="R298" i="10"/>
  <c r="R303" i="10"/>
  <c r="O303" i="10"/>
  <c r="N303" i="10"/>
  <c r="M303" i="10"/>
  <c r="L303" i="10"/>
  <c r="S303" i="10"/>
  <c r="Q303" i="10"/>
  <c r="N307" i="10"/>
  <c r="P307" i="10"/>
  <c r="O307" i="10"/>
  <c r="M307" i="10"/>
  <c r="L307" i="10"/>
  <c r="S307" i="10"/>
  <c r="R307" i="10"/>
  <c r="Q312" i="10"/>
  <c r="O312" i="10"/>
  <c r="N312" i="10"/>
  <c r="M312" i="10"/>
  <c r="L312" i="10"/>
  <c r="S312" i="10"/>
  <c r="R312" i="10"/>
  <c r="M316" i="10"/>
  <c r="P316" i="10"/>
  <c r="O316" i="10"/>
  <c r="N316" i="10"/>
  <c r="L316" i="10"/>
  <c r="S316" i="10"/>
  <c r="R316" i="10"/>
  <c r="P321" i="10"/>
  <c r="O321" i="10"/>
  <c r="N321" i="10"/>
  <c r="M321" i="10"/>
  <c r="L321" i="10"/>
  <c r="S321" i="10"/>
  <c r="R321" i="10"/>
  <c r="L325" i="10"/>
  <c r="P325" i="10"/>
  <c r="O325" i="10"/>
  <c r="N325" i="10"/>
  <c r="M325" i="10"/>
  <c r="S325" i="10"/>
  <c r="R325" i="10"/>
  <c r="O330" i="10"/>
  <c r="P330" i="10"/>
  <c r="N330" i="10"/>
  <c r="M330" i="10"/>
  <c r="L330" i="10"/>
  <c r="S330" i="10"/>
  <c r="R330" i="10"/>
  <c r="R335" i="10"/>
  <c r="O335" i="10"/>
  <c r="N335" i="10"/>
  <c r="M335" i="10"/>
  <c r="L335" i="10"/>
  <c r="S335" i="10"/>
  <c r="Q335" i="10"/>
  <c r="N339" i="10"/>
  <c r="P339" i="10"/>
  <c r="O339" i="10"/>
  <c r="M339" i="10"/>
  <c r="L339" i="10"/>
  <c r="S339" i="10"/>
  <c r="R339" i="10"/>
  <c r="Q344" i="10"/>
  <c r="O344" i="10"/>
  <c r="N344" i="10"/>
  <c r="M344" i="10"/>
  <c r="L344" i="10"/>
  <c r="S344" i="10"/>
  <c r="R344" i="10"/>
  <c r="P194" i="10"/>
  <c r="O194" i="10"/>
  <c r="S201" i="10"/>
  <c r="O203" i="10"/>
  <c r="N203" i="10"/>
  <c r="S210" i="10"/>
  <c r="N212" i="10"/>
  <c r="M212" i="10"/>
  <c r="Q225" i="10"/>
  <c r="P225" i="10"/>
  <c r="L225" i="10"/>
  <c r="M229" i="10"/>
  <c r="L229" i="10"/>
  <c r="P229" i="10"/>
  <c r="Q241" i="10"/>
  <c r="P241" i="10"/>
  <c r="M241" i="10"/>
  <c r="L241" i="10"/>
  <c r="N244" i="10"/>
  <c r="M244" i="10"/>
  <c r="R244" i="10"/>
  <c r="Q244" i="10"/>
  <c r="N261" i="10"/>
  <c r="M261" i="10"/>
  <c r="L261" i="10"/>
  <c r="Q261" i="10"/>
  <c r="P261" i="10"/>
  <c r="O276" i="10"/>
  <c r="N276" i="10"/>
  <c r="M276" i="10"/>
  <c r="L276" i="10"/>
  <c r="R276" i="10"/>
  <c r="Q276" i="10"/>
  <c r="P381" i="10"/>
  <c r="O381" i="10"/>
  <c r="N381" i="10"/>
  <c r="M381" i="10"/>
  <c r="L381" i="10"/>
  <c r="S381" i="10"/>
  <c r="R381" i="10"/>
  <c r="Q381" i="10"/>
  <c r="O390" i="10"/>
  <c r="P390" i="10"/>
  <c r="N390" i="10"/>
  <c r="M390" i="10"/>
  <c r="L390" i="10"/>
  <c r="S390" i="10"/>
  <c r="R390" i="10"/>
  <c r="Q390" i="10"/>
  <c r="N399" i="10"/>
  <c r="P399" i="10"/>
  <c r="O399" i="10"/>
  <c r="M399" i="10"/>
  <c r="L399" i="10"/>
  <c r="S399" i="10"/>
  <c r="R399" i="10"/>
  <c r="Q399" i="10"/>
  <c r="M408" i="10"/>
  <c r="P408" i="10"/>
  <c r="O408" i="10"/>
  <c r="N408" i="10"/>
  <c r="L408" i="10"/>
  <c r="S408" i="10"/>
  <c r="R408" i="10"/>
  <c r="Q408" i="10"/>
  <c r="P421" i="10"/>
  <c r="S421" i="10"/>
  <c r="R421" i="10"/>
  <c r="Q421" i="10"/>
  <c r="O421" i="10"/>
  <c r="N421" i="10"/>
  <c r="L421" i="10"/>
  <c r="M421" i="10"/>
  <c r="S218" i="10"/>
  <c r="S226" i="10"/>
  <c r="S234" i="10"/>
  <c r="R235" i="10"/>
  <c r="S242" i="10"/>
  <c r="R243" i="10"/>
  <c r="S250" i="10"/>
  <c r="R251" i="10"/>
  <c r="S258" i="10"/>
  <c r="R259" i="10"/>
  <c r="M264" i="10"/>
  <c r="S266" i="10"/>
  <c r="R267" i="10"/>
  <c r="M272" i="10"/>
  <c r="S274" i="10"/>
  <c r="R275" i="10"/>
  <c r="P277" i="10"/>
  <c r="M280" i="10"/>
  <c r="S282" i="10"/>
  <c r="R283" i="10"/>
  <c r="R345" i="10"/>
  <c r="R346" i="10"/>
  <c r="R347" i="10"/>
  <c r="R348" i="10"/>
  <c r="R349" i="10"/>
  <c r="Q351" i="10"/>
  <c r="R352" i="10"/>
  <c r="R353" i="10"/>
  <c r="R354" i="10"/>
  <c r="M357" i="10"/>
  <c r="L357" i="10"/>
  <c r="M360" i="10"/>
  <c r="P363" i="10"/>
  <c r="O363" i="10"/>
  <c r="N363" i="10"/>
  <c r="P364" i="10"/>
  <c r="Q378" i="10"/>
  <c r="P378" i="10"/>
  <c r="O378" i="10"/>
  <c r="Q379" i="10"/>
  <c r="S235" i="10"/>
  <c r="S243" i="10"/>
  <c r="S251" i="10"/>
  <c r="S259" i="10"/>
  <c r="N264" i="10"/>
  <c r="S267" i="10"/>
  <c r="N272" i="10"/>
  <c r="S275" i="10"/>
  <c r="Q277" i="10"/>
  <c r="N280" i="10"/>
  <c r="S283" i="10"/>
  <c r="S345" i="10"/>
  <c r="S346" i="10"/>
  <c r="S347" i="10"/>
  <c r="S348" i="10"/>
  <c r="S349" i="10"/>
  <c r="S351" i="10"/>
  <c r="S352" i="10"/>
  <c r="S353" i="10"/>
  <c r="S354" i="10"/>
  <c r="N356" i="10"/>
  <c r="M356" i="10"/>
  <c r="O372" i="10"/>
  <c r="N372" i="10"/>
  <c r="M372" i="10"/>
  <c r="L378" i="10"/>
  <c r="R419" i="10"/>
  <c r="S419" i="10"/>
  <c r="O419" i="10"/>
  <c r="N419" i="10"/>
  <c r="M419" i="10"/>
  <c r="L419" i="10"/>
  <c r="O422" i="10"/>
  <c r="S422" i="10"/>
  <c r="R422" i="10"/>
  <c r="Q422" i="10"/>
  <c r="P422" i="10"/>
  <c r="M422" i="10"/>
  <c r="M491" i="10"/>
  <c r="R491" i="10"/>
  <c r="L491" i="10"/>
  <c r="S491" i="10"/>
  <c r="Q491" i="10"/>
  <c r="O491" i="10"/>
  <c r="N491" i="10"/>
  <c r="O355" i="10"/>
  <c r="N355" i="10"/>
  <c r="Q362" i="10"/>
  <c r="P362" i="10"/>
  <c r="O362" i="10"/>
  <c r="R377" i="10"/>
  <c r="Q377" i="10"/>
  <c r="P377" i="10"/>
  <c r="P453" i="10"/>
  <c r="M453" i="10"/>
  <c r="S453" i="10"/>
  <c r="Q453" i="10"/>
  <c r="O453" i="10"/>
  <c r="N453" i="10"/>
  <c r="L453" i="10"/>
  <c r="L457" i="10"/>
  <c r="N457" i="10"/>
  <c r="S457" i="10"/>
  <c r="Q457" i="10"/>
  <c r="P457" i="10"/>
  <c r="O457" i="10"/>
  <c r="M457" i="10"/>
  <c r="O462" i="10"/>
  <c r="M462" i="10"/>
  <c r="S462" i="10"/>
  <c r="Q462" i="10"/>
  <c r="P462" i="10"/>
  <c r="N462" i="10"/>
  <c r="L462" i="10"/>
  <c r="Q527" i="10"/>
  <c r="O527" i="10"/>
  <c r="N527" i="10"/>
  <c r="L527" i="10"/>
  <c r="S527" i="10"/>
  <c r="R527" i="10"/>
  <c r="P527" i="10"/>
  <c r="M527" i="10"/>
  <c r="L651" i="10"/>
  <c r="M651" i="10"/>
  <c r="S651" i="10"/>
  <c r="P651" i="10"/>
  <c r="R651" i="10"/>
  <c r="Q651" i="10"/>
  <c r="O651" i="10"/>
  <c r="N651" i="10"/>
  <c r="S277" i="10"/>
  <c r="L345" i="10"/>
  <c r="L346" i="10"/>
  <c r="L347" i="10"/>
  <c r="L348" i="10"/>
  <c r="M349" i="10"/>
  <c r="L351" i="10"/>
  <c r="L352" i="10"/>
  <c r="L353" i="10"/>
  <c r="L354" i="10"/>
  <c r="L355" i="10"/>
  <c r="L362" i="10"/>
  <c r="P371" i="10"/>
  <c r="O371" i="10"/>
  <c r="N371" i="10"/>
  <c r="L377" i="10"/>
  <c r="Q380" i="10"/>
  <c r="O380" i="10"/>
  <c r="N380" i="10"/>
  <c r="M380" i="10"/>
  <c r="L380" i="10"/>
  <c r="O382" i="10"/>
  <c r="P382" i="10"/>
  <c r="N382" i="10"/>
  <c r="M382" i="10"/>
  <c r="L382" i="10"/>
  <c r="M384" i="10"/>
  <c r="P384" i="10"/>
  <c r="O384" i="10"/>
  <c r="N384" i="10"/>
  <c r="L384" i="10"/>
  <c r="R387" i="10"/>
  <c r="O387" i="10"/>
  <c r="N387" i="10"/>
  <c r="M387" i="10"/>
  <c r="L387" i="10"/>
  <c r="P389" i="10"/>
  <c r="O389" i="10"/>
  <c r="N389" i="10"/>
  <c r="M389" i="10"/>
  <c r="L389" i="10"/>
  <c r="N391" i="10"/>
  <c r="P391" i="10"/>
  <c r="O391" i="10"/>
  <c r="M391" i="10"/>
  <c r="L391" i="10"/>
  <c r="L393" i="10"/>
  <c r="P393" i="10"/>
  <c r="O393" i="10"/>
  <c r="N393" i="10"/>
  <c r="M393" i="10"/>
  <c r="Q396" i="10"/>
  <c r="O396" i="10"/>
  <c r="N396" i="10"/>
  <c r="M396" i="10"/>
  <c r="L396" i="10"/>
  <c r="O398" i="10"/>
  <c r="P398" i="10"/>
  <c r="N398" i="10"/>
  <c r="M398" i="10"/>
  <c r="L398" i="10"/>
  <c r="M400" i="10"/>
  <c r="P400" i="10"/>
  <c r="O400" i="10"/>
  <c r="N400" i="10"/>
  <c r="L400" i="10"/>
  <c r="R403" i="10"/>
  <c r="O403" i="10"/>
  <c r="N403" i="10"/>
  <c r="M403" i="10"/>
  <c r="L403" i="10"/>
  <c r="P405" i="10"/>
  <c r="O405" i="10"/>
  <c r="N405" i="10"/>
  <c r="M405" i="10"/>
  <c r="L405" i="10"/>
  <c r="N407" i="10"/>
  <c r="P407" i="10"/>
  <c r="O407" i="10"/>
  <c r="M407" i="10"/>
  <c r="L407" i="10"/>
  <c r="L409" i="10"/>
  <c r="P409" i="10"/>
  <c r="O409" i="10"/>
  <c r="N409" i="10"/>
  <c r="M409" i="10"/>
  <c r="Q412" i="10"/>
  <c r="O412" i="10"/>
  <c r="N412" i="10"/>
  <c r="M412" i="10"/>
  <c r="L412" i="10"/>
  <c r="O414" i="10"/>
  <c r="P414" i="10"/>
  <c r="N414" i="10"/>
  <c r="M414" i="10"/>
  <c r="L414" i="10"/>
  <c r="M416" i="10"/>
  <c r="P416" i="10"/>
  <c r="O416" i="10"/>
  <c r="N416" i="10"/>
  <c r="L416" i="10"/>
  <c r="S416" i="10"/>
  <c r="N431" i="10"/>
  <c r="S431" i="10"/>
  <c r="R431" i="10"/>
  <c r="Q431" i="10"/>
  <c r="P431" i="10"/>
  <c r="M431" i="10"/>
  <c r="L431" i="10"/>
  <c r="R453" i="10"/>
  <c r="R457" i="10"/>
  <c r="R462" i="10"/>
  <c r="Q559" i="10"/>
  <c r="O559" i="10"/>
  <c r="N559" i="10"/>
  <c r="L559" i="10"/>
  <c r="S559" i="10"/>
  <c r="R559" i="10"/>
  <c r="P559" i="10"/>
  <c r="M559" i="10"/>
  <c r="R199" i="10"/>
  <c r="R207" i="10"/>
  <c r="R215" i="10"/>
  <c r="O218" i="10"/>
  <c r="R223" i="10"/>
  <c r="O226" i="10"/>
  <c r="R231" i="10"/>
  <c r="O234" i="10"/>
  <c r="N235" i="10"/>
  <c r="R239" i="10"/>
  <c r="O242" i="10"/>
  <c r="N243" i="10"/>
  <c r="R247" i="10"/>
  <c r="O250" i="10"/>
  <c r="N251" i="10"/>
  <c r="R255" i="10"/>
  <c r="O258" i="10"/>
  <c r="N259" i="10"/>
  <c r="R263" i="10"/>
  <c r="Q264" i="10"/>
  <c r="O266" i="10"/>
  <c r="N267" i="10"/>
  <c r="R271" i="10"/>
  <c r="Q272" i="10"/>
  <c r="O274" i="10"/>
  <c r="N275" i="10"/>
  <c r="L277" i="10"/>
  <c r="R279" i="10"/>
  <c r="Q280" i="10"/>
  <c r="O282" i="10"/>
  <c r="N283" i="10"/>
  <c r="M345" i="10"/>
  <c r="M346" i="10"/>
  <c r="M347" i="10"/>
  <c r="N348" i="10"/>
  <c r="N349" i="10"/>
  <c r="M351" i="10"/>
  <c r="M352" i="10"/>
  <c r="M353" i="10"/>
  <c r="M354" i="10"/>
  <c r="M355" i="10"/>
  <c r="P356" i="10"/>
  <c r="Q357" i="10"/>
  <c r="R361" i="10"/>
  <c r="Q361" i="10"/>
  <c r="P361" i="10"/>
  <c r="M362" i="10"/>
  <c r="R363" i="10"/>
  <c r="N365" i="10"/>
  <c r="M365" i="10"/>
  <c r="L365" i="10"/>
  <c r="L371" i="10"/>
  <c r="Q372" i="10"/>
  <c r="M377" i="10"/>
  <c r="R378" i="10"/>
  <c r="P380" i="10"/>
  <c r="Q382" i="10"/>
  <c r="Q384" i="10"/>
  <c r="P387" i="10"/>
  <c r="Q389" i="10"/>
  <c r="Q391" i="10"/>
  <c r="Q393" i="10"/>
  <c r="P396" i="10"/>
  <c r="Q398" i="10"/>
  <c r="Q400" i="10"/>
  <c r="P403" i="10"/>
  <c r="Q405" i="10"/>
  <c r="Q407" i="10"/>
  <c r="Q409" i="10"/>
  <c r="P412" i="10"/>
  <c r="Q414" i="10"/>
  <c r="Q416" i="10"/>
  <c r="Q428" i="10"/>
  <c r="S428" i="10"/>
  <c r="O428" i="10"/>
  <c r="N428" i="10"/>
  <c r="M428" i="10"/>
  <c r="L428" i="10"/>
  <c r="R428" i="10"/>
  <c r="O431" i="10"/>
  <c r="M440" i="10"/>
  <c r="S440" i="10"/>
  <c r="R440" i="10"/>
  <c r="Q440" i="10"/>
  <c r="P440" i="10"/>
  <c r="N440" i="10"/>
  <c r="L440" i="10"/>
  <c r="L449" i="10"/>
  <c r="S449" i="10"/>
  <c r="R449" i="10"/>
  <c r="Q449" i="10"/>
  <c r="P449" i="10"/>
  <c r="N449" i="10"/>
  <c r="M449" i="10"/>
  <c r="R264" i="10"/>
  <c r="R272" i="10"/>
  <c r="M277" i="10"/>
  <c r="R280" i="10"/>
  <c r="N345" i="10"/>
  <c r="N346" i="10"/>
  <c r="O347" i="10"/>
  <c r="O348" i="10"/>
  <c r="O349" i="10"/>
  <c r="N351" i="10"/>
  <c r="N352" i="10"/>
  <c r="N353" i="10"/>
  <c r="N354" i="10"/>
  <c r="P355" i="10"/>
  <c r="Q356" i="10"/>
  <c r="R357" i="10"/>
  <c r="N362" i="10"/>
  <c r="S363" i="10"/>
  <c r="Q370" i="10"/>
  <c r="P370" i="10"/>
  <c r="O370" i="10"/>
  <c r="M371" i="10"/>
  <c r="R372" i="10"/>
  <c r="N377" i="10"/>
  <c r="S378" i="10"/>
  <c r="R380" i="10"/>
  <c r="R382" i="10"/>
  <c r="R384" i="10"/>
  <c r="Q387" i="10"/>
  <c r="R389" i="10"/>
  <c r="R391" i="10"/>
  <c r="R393" i="10"/>
  <c r="R396" i="10"/>
  <c r="R398" i="10"/>
  <c r="R400" i="10"/>
  <c r="Q403" i="10"/>
  <c r="R405" i="10"/>
  <c r="R407" i="10"/>
  <c r="R409" i="10"/>
  <c r="R412" i="10"/>
  <c r="R414" i="10"/>
  <c r="R416" i="10"/>
  <c r="P437" i="10"/>
  <c r="S437" i="10"/>
  <c r="O437" i="10"/>
  <c r="N437" i="10"/>
  <c r="M437" i="10"/>
  <c r="L437" i="10"/>
  <c r="R437" i="10"/>
  <c r="O440" i="10"/>
  <c r="O446" i="10"/>
  <c r="S446" i="10"/>
  <c r="P446" i="10"/>
  <c r="N446" i="10"/>
  <c r="M446" i="10"/>
  <c r="L446" i="10"/>
  <c r="R446" i="10"/>
  <c r="O449" i="10"/>
  <c r="O345" i="10"/>
  <c r="P346" i="10"/>
  <c r="P347" i="10"/>
  <c r="P348" i="10"/>
  <c r="P349" i="10"/>
  <c r="O351" i="10"/>
  <c r="O352" i="10"/>
  <c r="O353" i="10"/>
  <c r="P354" i="10"/>
  <c r="Q355" i="10"/>
  <c r="S360" i="10"/>
  <c r="R360" i="10"/>
  <c r="Q360" i="10"/>
  <c r="R362" i="10"/>
  <c r="O364" i="10"/>
  <c r="N364" i="10"/>
  <c r="M364" i="10"/>
  <c r="Q371" i="10"/>
  <c r="O377" i="10"/>
  <c r="P379" i="10"/>
  <c r="O379" i="10"/>
  <c r="N379" i="10"/>
  <c r="M379" i="10"/>
  <c r="S380" i="10"/>
  <c r="S382" i="10"/>
  <c r="S384" i="10"/>
  <c r="S387" i="10"/>
  <c r="S389" i="10"/>
  <c r="S391" i="10"/>
  <c r="S393" i="10"/>
  <c r="S396" i="10"/>
  <c r="S398" i="10"/>
  <c r="S400" i="10"/>
  <c r="S403" i="10"/>
  <c r="S405" i="10"/>
  <c r="S407" i="10"/>
  <c r="S409" i="10"/>
  <c r="S412" i="10"/>
  <c r="S414" i="10"/>
  <c r="L417" i="10"/>
  <c r="P417" i="10"/>
  <c r="O417" i="10"/>
  <c r="N417" i="10"/>
  <c r="M417" i="10"/>
  <c r="S417" i="10"/>
  <c r="O430" i="10"/>
  <c r="S430" i="10"/>
  <c r="N439" i="10"/>
  <c r="S439" i="10"/>
  <c r="M448" i="10"/>
  <c r="S448" i="10"/>
  <c r="O454" i="10"/>
  <c r="M454" i="10"/>
  <c r="S454" i="10"/>
  <c r="R459" i="10"/>
  <c r="M459" i="10"/>
  <c r="S459" i="10"/>
  <c r="N463" i="10"/>
  <c r="M463" i="10"/>
  <c r="S463" i="10"/>
  <c r="L468" i="10"/>
  <c r="Q468" i="10"/>
  <c r="R468" i="10"/>
  <c r="N468" i="10"/>
  <c r="P472" i="10"/>
  <c r="M472" i="10"/>
  <c r="L472" i="10"/>
  <c r="S472" i="10"/>
  <c r="Q487" i="10"/>
  <c r="N487" i="10"/>
  <c r="S487" i="10"/>
  <c r="O487" i="10"/>
  <c r="M487" i="10"/>
  <c r="P496" i="10"/>
  <c r="M496" i="10"/>
  <c r="S496" i="10"/>
  <c r="O496" i="10"/>
  <c r="N496" i="10"/>
  <c r="O513" i="10"/>
  <c r="M513" i="10"/>
  <c r="L513" i="10"/>
  <c r="R513" i="10"/>
  <c r="Q513" i="10"/>
  <c r="P513" i="10"/>
  <c r="R542" i="10"/>
  <c r="P542" i="10"/>
  <c r="O542" i="10"/>
  <c r="M542" i="10"/>
  <c r="S542" i="10"/>
  <c r="Q542" i="10"/>
  <c r="N542" i="10"/>
  <c r="O688" i="10"/>
  <c r="L688" i="10"/>
  <c r="S688" i="10"/>
  <c r="P688" i="10"/>
  <c r="R688" i="10"/>
  <c r="Q688" i="10"/>
  <c r="N688" i="10"/>
  <c r="M688" i="10"/>
  <c r="M698" i="10"/>
  <c r="L698" i="10"/>
  <c r="S698" i="10"/>
  <c r="Q698" i="10"/>
  <c r="P698" i="10"/>
  <c r="R698" i="10"/>
  <c r="O698" i="10"/>
  <c r="N698" i="10"/>
  <c r="Q420" i="10"/>
  <c r="S420" i="10"/>
  <c r="P429" i="10"/>
  <c r="S429" i="10"/>
  <c r="L430" i="10"/>
  <c r="O438" i="10"/>
  <c r="S438" i="10"/>
  <c r="L439" i="10"/>
  <c r="N447" i="10"/>
  <c r="S447" i="10"/>
  <c r="L448" i="10"/>
  <c r="L454" i="10"/>
  <c r="L459" i="10"/>
  <c r="L463" i="10"/>
  <c r="M468" i="10"/>
  <c r="N472" i="10"/>
  <c r="M483" i="10"/>
  <c r="R483" i="10"/>
  <c r="N483" i="10"/>
  <c r="S483" i="10"/>
  <c r="L487" i="10"/>
  <c r="L496" i="10"/>
  <c r="O505" i="10"/>
  <c r="L505" i="10"/>
  <c r="S505" i="10"/>
  <c r="R505" i="10"/>
  <c r="P505" i="10"/>
  <c r="N505" i="10"/>
  <c r="L508" i="10"/>
  <c r="R508" i="10"/>
  <c r="Q508" i="10"/>
  <c r="O508" i="10"/>
  <c r="N508" i="10"/>
  <c r="M508" i="10"/>
  <c r="N513" i="10"/>
  <c r="L542" i="10"/>
  <c r="R582" i="10"/>
  <c r="Q582" i="10"/>
  <c r="P582" i="10"/>
  <c r="O582" i="10"/>
  <c r="M582" i="10"/>
  <c r="L582" i="10"/>
  <c r="S582" i="10"/>
  <c r="N582" i="10"/>
  <c r="O616" i="10"/>
  <c r="S616" i="10"/>
  <c r="R616" i="10"/>
  <c r="Q616" i="10"/>
  <c r="P616" i="10"/>
  <c r="M616" i="10"/>
  <c r="L616" i="10"/>
  <c r="N616" i="10"/>
  <c r="N689" i="10"/>
  <c r="L689" i="10"/>
  <c r="S689" i="10"/>
  <c r="P689" i="10"/>
  <c r="R689" i="10"/>
  <c r="O689" i="10"/>
  <c r="M689" i="10"/>
  <c r="Q689" i="10"/>
  <c r="M420" i="10"/>
  <c r="R427" i="10"/>
  <c r="S427" i="10"/>
  <c r="M429" i="10"/>
  <c r="N430" i="10"/>
  <c r="Q436" i="10"/>
  <c r="S436" i="10"/>
  <c r="M438" i="10"/>
  <c r="O439" i="10"/>
  <c r="P445" i="10"/>
  <c r="S445" i="10"/>
  <c r="M447" i="10"/>
  <c r="O448" i="10"/>
  <c r="P454" i="10"/>
  <c r="O459" i="10"/>
  <c r="P463" i="10"/>
  <c r="M467" i="10"/>
  <c r="R467" i="10"/>
  <c r="P467" i="10"/>
  <c r="L467" i="10"/>
  <c r="P468" i="10"/>
  <c r="Q472" i="10"/>
  <c r="L492" i="10"/>
  <c r="Q492" i="10"/>
  <c r="N492" i="10"/>
  <c r="S492" i="10"/>
  <c r="R496" i="10"/>
  <c r="R510" i="10"/>
  <c r="P510" i="10"/>
  <c r="O510" i="10"/>
  <c r="M510" i="10"/>
  <c r="Q510" i="10"/>
  <c r="N510" i="10"/>
  <c r="L524" i="10"/>
  <c r="R524" i="10"/>
  <c r="Q524" i="10"/>
  <c r="O524" i="10"/>
  <c r="S524" i="10"/>
  <c r="P524" i="10"/>
  <c r="N524" i="10"/>
  <c r="R653" i="10"/>
  <c r="L653" i="10"/>
  <c r="S653" i="10"/>
  <c r="O653" i="10"/>
  <c r="Q653" i="10"/>
  <c r="N653" i="10"/>
  <c r="M653" i="10"/>
  <c r="P653" i="10"/>
  <c r="R359" i="10"/>
  <c r="R367" i="10"/>
  <c r="Q368" i="10"/>
  <c r="R375" i="10"/>
  <c r="Q376" i="10"/>
  <c r="N420" i="10"/>
  <c r="L425" i="10"/>
  <c r="S425" i="10"/>
  <c r="L427" i="10"/>
  <c r="N429" i="10"/>
  <c r="P430" i="10"/>
  <c r="R435" i="10"/>
  <c r="S435" i="10"/>
  <c r="L436" i="10"/>
  <c r="N438" i="10"/>
  <c r="P439" i="10"/>
  <c r="Q444" i="10"/>
  <c r="S444" i="10"/>
  <c r="L445" i="10"/>
  <c r="O447" i="10"/>
  <c r="P448" i="10"/>
  <c r="Q452" i="10"/>
  <c r="M452" i="10"/>
  <c r="S452" i="10"/>
  <c r="Q454" i="10"/>
  <c r="M456" i="10"/>
  <c r="N456" i="10"/>
  <c r="S456" i="10"/>
  <c r="P459" i="10"/>
  <c r="P461" i="10"/>
  <c r="M461" i="10"/>
  <c r="S461" i="10"/>
  <c r="Q463" i="10"/>
  <c r="N467" i="10"/>
  <c r="S468" i="10"/>
  <c r="R470" i="10"/>
  <c r="O470" i="10"/>
  <c r="P470" i="10"/>
  <c r="R472" i="10"/>
  <c r="P483" i="10"/>
  <c r="R486" i="10"/>
  <c r="O486" i="10"/>
  <c r="Q486" i="10"/>
  <c r="M486" i="10"/>
  <c r="L486" i="10"/>
  <c r="P488" i="10"/>
  <c r="M488" i="10"/>
  <c r="Q488" i="10"/>
  <c r="O488" i="10"/>
  <c r="M492" i="10"/>
  <c r="Q495" i="10"/>
  <c r="N495" i="10"/>
  <c r="R495" i="10"/>
  <c r="M495" i="10"/>
  <c r="L495" i="10"/>
  <c r="O497" i="10"/>
  <c r="L497" i="10"/>
  <c r="Q497" i="10"/>
  <c r="P497" i="10"/>
  <c r="L510" i="10"/>
  <c r="M524" i="10"/>
  <c r="O545" i="10"/>
  <c r="M545" i="10"/>
  <c r="L545" i="10"/>
  <c r="R545" i="10"/>
  <c r="S545" i="10"/>
  <c r="Q545" i="10"/>
  <c r="P545" i="10"/>
  <c r="R368" i="10"/>
  <c r="R376" i="10"/>
  <c r="O420" i="10"/>
  <c r="M424" i="10"/>
  <c r="S424" i="10"/>
  <c r="M427" i="10"/>
  <c r="O429" i="10"/>
  <c r="Q430" i="10"/>
  <c r="L433" i="10"/>
  <c r="S433" i="10"/>
  <c r="M436" i="10"/>
  <c r="P438" i="10"/>
  <c r="Q439" i="10"/>
  <c r="R443" i="10"/>
  <c r="S443" i="10"/>
  <c r="M445" i="10"/>
  <c r="P447" i="10"/>
  <c r="Q448" i="10"/>
  <c r="R454" i="10"/>
  <c r="Q459" i="10"/>
  <c r="R463" i="10"/>
  <c r="O467" i="10"/>
  <c r="O473" i="10"/>
  <c r="L473" i="10"/>
  <c r="N473" i="10"/>
  <c r="O481" i="10"/>
  <c r="L481" i="10"/>
  <c r="M481" i="10"/>
  <c r="S481" i="10"/>
  <c r="R481" i="10"/>
  <c r="Q483" i="10"/>
  <c r="N486" i="10"/>
  <c r="L488" i="10"/>
  <c r="O492" i="10"/>
  <c r="O495" i="10"/>
  <c r="M497" i="10"/>
  <c r="S510" i="10"/>
  <c r="Q535" i="10"/>
  <c r="O535" i="10"/>
  <c r="N535" i="10"/>
  <c r="L535" i="10"/>
  <c r="S535" i="10"/>
  <c r="R535" i="10"/>
  <c r="N545" i="10"/>
  <c r="R590" i="10"/>
  <c r="Q590" i="10"/>
  <c r="P590" i="10"/>
  <c r="O590" i="10"/>
  <c r="M590" i="10"/>
  <c r="L590" i="10"/>
  <c r="S590" i="10"/>
  <c r="N625" i="10"/>
  <c r="S625" i="10"/>
  <c r="R625" i="10"/>
  <c r="Q625" i="10"/>
  <c r="P625" i="10"/>
  <c r="M625" i="10"/>
  <c r="L625" i="10"/>
  <c r="O625" i="10"/>
  <c r="P420" i="10"/>
  <c r="N423" i="10"/>
  <c r="S423" i="10"/>
  <c r="N427" i="10"/>
  <c r="Q429" i="10"/>
  <c r="R430" i="10"/>
  <c r="M432" i="10"/>
  <c r="S432" i="10"/>
  <c r="N436" i="10"/>
  <c r="Q438" i="10"/>
  <c r="R439" i="10"/>
  <c r="L441" i="10"/>
  <c r="S441" i="10"/>
  <c r="L443" i="10"/>
  <c r="N445" i="10"/>
  <c r="Q447" i="10"/>
  <c r="R448" i="10"/>
  <c r="R451" i="10"/>
  <c r="M451" i="10"/>
  <c r="S451" i="10"/>
  <c r="N455" i="10"/>
  <c r="M455" i="10"/>
  <c r="S455" i="10"/>
  <c r="Q460" i="10"/>
  <c r="M460" i="10"/>
  <c r="S460" i="10"/>
  <c r="P464" i="10"/>
  <c r="M464" i="10"/>
  <c r="N464" i="10"/>
  <c r="Q467" i="10"/>
  <c r="M470" i="10"/>
  <c r="M473" i="10"/>
  <c r="R478" i="10"/>
  <c r="O478" i="10"/>
  <c r="S478" i="10"/>
  <c r="N478" i="10"/>
  <c r="M478" i="10"/>
  <c r="P486" i="10"/>
  <c r="N488" i="10"/>
  <c r="P492" i="10"/>
  <c r="P495" i="10"/>
  <c r="N497" i="10"/>
  <c r="P504" i="10"/>
  <c r="M504" i="10"/>
  <c r="R504" i="10"/>
  <c r="Q504" i="10"/>
  <c r="N504" i="10"/>
  <c r="L504" i="10"/>
  <c r="L556" i="10"/>
  <c r="R556" i="10"/>
  <c r="Q556" i="10"/>
  <c r="O556" i="10"/>
  <c r="S556" i="10"/>
  <c r="P556" i="10"/>
  <c r="N556" i="10"/>
  <c r="N590" i="10"/>
  <c r="L476" i="10"/>
  <c r="Q476" i="10"/>
  <c r="R494" i="10"/>
  <c r="O494" i="10"/>
  <c r="R500" i="10"/>
  <c r="Q503" i="10"/>
  <c r="N503" i="10"/>
  <c r="L516" i="10"/>
  <c r="R516" i="10"/>
  <c r="Q516" i="10"/>
  <c r="O516" i="10"/>
  <c r="R534" i="10"/>
  <c r="P534" i="10"/>
  <c r="O534" i="10"/>
  <c r="M534" i="10"/>
  <c r="O537" i="10"/>
  <c r="M537" i="10"/>
  <c r="L537" i="10"/>
  <c r="R537" i="10"/>
  <c r="L548" i="10"/>
  <c r="R548" i="10"/>
  <c r="Q548" i="10"/>
  <c r="O548" i="10"/>
  <c r="R566" i="10"/>
  <c r="P566" i="10"/>
  <c r="O566" i="10"/>
  <c r="M566" i="10"/>
  <c r="R567" i="10"/>
  <c r="O569" i="10"/>
  <c r="M569" i="10"/>
  <c r="L569" i="10"/>
  <c r="R569" i="10"/>
  <c r="O609" i="10"/>
  <c r="N609" i="10"/>
  <c r="M609" i="10"/>
  <c r="L609" i="10"/>
  <c r="R609" i="10"/>
  <c r="Q609" i="10"/>
  <c r="R661" i="10"/>
  <c r="L661" i="10"/>
  <c r="S661" i="10"/>
  <c r="O661" i="10"/>
  <c r="Q661" i="10"/>
  <c r="P661" i="10"/>
  <c r="N661" i="10"/>
  <c r="M661" i="10"/>
  <c r="O465" i="10"/>
  <c r="L465" i="10"/>
  <c r="M475" i="10"/>
  <c r="R475" i="10"/>
  <c r="M476" i="10"/>
  <c r="L484" i="10"/>
  <c r="Q484" i="10"/>
  <c r="L494" i="10"/>
  <c r="R502" i="10"/>
  <c r="O502" i="10"/>
  <c r="L503" i="10"/>
  <c r="M516" i="10"/>
  <c r="Q519" i="10"/>
  <c r="O519" i="10"/>
  <c r="N519" i="10"/>
  <c r="L519" i="10"/>
  <c r="L534" i="10"/>
  <c r="N537" i="10"/>
  <c r="M548" i="10"/>
  <c r="Q551" i="10"/>
  <c r="O551" i="10"/>
  <c r="N551" i="10"/>
  <c r="L551" i="10"/>
  <c r="L566" i="10"/>
  <c r="N569" i="10"/>
  <c r="Q575" i="10"/>
  <c r="P575" i="10"/>
  <c r="O575" i="10"/>
  <c r="N575" i="10"/>
  <c r="L575" i="10"/>
  <c r="O601" i="10"/>
  <c r="N601" i="10"/>
  <c r="M601" i="10"/>
  <c r="L601" i="10"/>
  <c r="R601" i="10"/>
  <c r="Q601" i="10"/>
  <c r="P609" i="10"/>
  <c r="N617" i="10"/>
  <c r="S617" i="10"/>
  <c r="R617" i="10"/>
  <c r="Q617" i="10"/>
  <c r="P617" i="10"/>
  <c r="M617" i="10"/>
  <c r="L617" i="10"/>
  <c r="Q622" i="10"/>
  <c r="S622" i="10"/>
  <c r="R622" i="10"/>
  <c r="P622" i="10"/>
  <c r="O622" i="10"/>
  <c r="M622" i="10"/>
  <c r="L622" i="10"/>
  <c r="M626" i="10"/>
  <c r="S626" i="10"/>
  <c r="R626" i="10"/>
  <c r="Q626" i="10"/>
  <c r="P626" i="10"/>
  <c r="N626" i="10"/>
  <c r="L626" i="10"/>
  <c r="Q662" i="10"/>
  <c r="L662" i="10"/>
  <c r="S662" i="10"/>
  <c r="O662" i="10"/>
  <c r="R662" i="10"/>
  <c r="N662" i="10"/>
  <c r="M662" i="10"/>
  <c r="P703" i="10"/>
  <c r="L703" i="10"/>
  <c r="S703" i="10"/>
  <c r="Q703" i="10"/>
  <c r="O703" i="10"/>
  <c r="R703" i="10"/>
  <c r="N703" i="10"/>
  <c r="M703" i="10"/>
  <c r="R526" i="10"/>
  <c r="P526" i="10"/>
  <c r="O526" i="10"/>
  <c r="M526" i="10"/>
  <c r="O529" i="10"/>
  <c r="M529" i="10"/>
  <c r="L529" i="10"/>
  <c r="R529" i="10"/>
  <c r="L540" i="10"/>
  <c r="R540" i="10"/>
  <c r="Q540" i="10"/>
  <c r="O540" i="10"/>
  <c r="R558" i="10"/>
  <c r="P558" i="10"/>
  <c r="O558" i="10"/>
  <c r="M558" i="10"/>
  <c r="O561" i="10"/>
  <c r="M561" i="10"/>
  <c r="L561" i="10"/>
  <c r="R561" i="10"/>
  <c r="O593" i="10"/>
  <c r="N593" i="10"/>
  <c r="M593" i="10"/>
  <c r="L593" i="10"/>
  <c r="R593" i="10"/>
  <c r="Q593" i="10"/>
  <c r="Q670" i="10"/>
  <c r="L670" i="10"/>
  <c r="S670" i="10"/>
  <c r="O670" i="10"/>
  <c r="R670" i="10"/>
  <c r="P670" i="10"/>
  <c r="N670" i="10"/>
  <c r="M670" i="10"/>
  <c r="O696" i="10"/>
  <c r="L696" i="10"/>
  <c r="S696" i="10"/>
  <c r="Q696" i="10"/>
  <c r="P696" i="10"/>
  <c r="R696" i="10"/>
  <c r="N696" i="10"/>
  <c r="M696" i="10"/>
  <c r="R822" i="10"/>
  <c r="P822" i="10"/>
  <c r="O822" i="10"/>
  <c r="N822" i="10"/>
  <c r="M822" i="10"/>
  <c r="S822" i="10"/>
  <c r="L822" i="10"/>
  <c r="Q822" i="10"/>
  <c r="L500" i="10"/>
  <c r="Q500" i="10"/>
  <c r="Q511" i="10"/>
  <c r="O511" i="10"/>
  <c r="N511" i="10"/>
  <c r="L511" i="10"/>
  <c r="L526" i="10"/>
  <c r="N529" i="10"/>
  <c r="M540" i="10"/>
  <c r="Q543" i="10"/>
  <c r="O543" i="10"/>
  <c r="N543" i="10"/>
  <c r="L543" i="10"/>
  <c r="L558" i="10"/>
  <c r="N561" i="10"/>
  <c r="Q566" i="10"/>
  <c r="Q569" i="10"/>
  <c r="O577" i="10"/>
  <c r="N577" i="10"/>
  <c r="M577" i="10"/>
  <c r="L577" i="10"/>
  <c r="R577" i="10"/>
  <c r="O585" i="10"/>
  <c r="N585" i="10"/>
  <c r="M585" i="10"/>
  <c r="L585" i="10"/>
  <c r="R585" i="10"/>
  <c r="Q585" i="10"/>
  <c r="P593" i="10"/>
  <c r="Q614" i="10"/>
  <c r="S614" i="10"/>
  <c r="R614" i="10"/>
  <c r="P614" i="10"/>
  <c r="O614" i="10"/>
  <c r="M614" i="10"/>
  <c r="L614" i="10"/>
  <c r="M618" i="10"/>
  <c r="S618" i="10"/>
  <c r="R618" i="10"/>
  <c r="Q618" i="10"/>
  <c r="P618" i="10"/>
  <c r="N618" i="10"/>
  <c r="L618" i="10"/>
  <c r="P623" i="10"/>
  <c r="S623" i="10"/>
  <c r="R623" i="10"/>
  <c r="Q623" i="10"/>
  <c r="O623" i="10"/>
  <c r="M623" i="10"/>
  <c r="L623" i="10"/>
  <c r="L627" i="10"/>
  <c r="S627" i="10"/>
  <c r="R627" i="10"/>
  <c r="Q627" i="10"/>
  <c r="P627" i="10"/>
  <c r="N627" i="10"/>
  <c r="M627" i="10"/>
  <c r="P671" i="10"/>
  <c r="L671" i="10"/>
  <c r="S671" i="10"/>
  <c r="O671" i="10"/>
  <c r="R671" i="10"/>
  <c r="N671" i="10"/>
  <c r="M671" i="10"/>
  <c r="Q471" i="10"/>
  <c r="N471" i="10"/>
  <c r="P476" i="10"/>
  <c r="P480" i="10"/>
  <c r="M480" i="10"/>
  <c r="O489" i="10"/>
  <c r="L489" i="10"/>
  <c r="P494" i="10"/>
  <c r="M499" i="10"/>
  <c r="R499" i="10"/>
  <c r="M500" i="10"/>
  <c r="N502" i="10"/>
  <c r="P503" i="10"/>
  <c r="M511" i="10"/>
  <c r="S516" i="10"/>
  <c r="R518" i="10"/>
  <c r="P518" i="10"/>
  <c r="O518" i="10"/>
  <c r="M518" i="10"/>
  <c r="R519" i="10"/>
  <c r="O521" i="10"/>
  <c r="M521" i="10"/>
  <c r="L521" i="10"/>
  <c r="R521" i="10"/>
  <c r="N526" i="10"/>
  <c r="P529" i="10"/>
  <c r="L532" i="10"/>
  <c r="R532" i="10"/>
  <c r="Q532" i="10"/>
  <c r="O532" i="10"/>
  <c r="S534" i="10"/>
  <c r="S537" i="10"/>
  <c r="N540" i="10"/>
  <c r="M543" i="10"/>
  <c r="S548" i="10"/>
  <c r="R550" i="10"/>
  <c r="P550" i="10"/>
  <c r="O550" i="10"/>
  <c r="M550" i="10"/>
  <c r="R551" i="10"/>
  <c r="O553" i="10"/>
  <c r="M553" i="10"/>
  <c r="L553" i="10"/>
  <c r="R553" i="10"/>
  <c r="N558" i="10"/>
  <c r="P561" i="10"/>
  <c r="L564" i="10"/>
  <c r="R564" i="10"/>
  <c r="Q564" i="10"/>
  <c r="O564" i="10"/>
  <c r="S566" i="10"/>
  <c r="S569" i="10"/>
  <c r="S575" i="10"/>
  <c r="P577" i="10"/>
  <c r="P585" i="10"/>
  <c r="S593" i="10"/>
  <c r="R606" i="10"/>
  <c r="Q606" i="10"/>
  <c r="P606" i="10"/>
  <c r="O606" i="10"/>
  <c r="M606" i="10"/>
  <c r="L606" i="10"/>
  <c r="N614" i="10"/>
  <c r="O618" i="10"/>
  <c r="N623" i="10"/>
  <c r="O627" i="10"/>
  <c r="M642" i="10"/>
  <c r="L642" i="10"/>
  <c r="S642" i="10"/>
  <c r="P642" i="10"/>
  <c r="R642" i="10"/>
  <c r="Q642" i="10"/>
  <c r="O642" i="10"/>
  <c r="N642" i="10"/>
  <c r="Q671" i="10"/>
  <c r="P679" i="10"/>
  <c r="L679" i="10"/>
  <c r="S679" i="10"/>
  <c r="O679" i="10"/>
  <c r="R679" i="10"/>
  <c r="Q679" i="10"/>
  <c r="N679" i="10"/>
  <c r="M679" i="10"/>
  <c r="R701" i="10"/>
  <c r="L701" i="10"/>
  <c r="S701" i="10"/>
  <c r="P701" i="10"/>
  <c r="O701" i="10"/>
  <c r="Q701" i="10"/>
  <c r="N701" i="10"/>
  <c r="M701" i="10"/>
  <c r="Q567" i="10"/>
  <c r="O567" i="10"/>
  <c r="N567" i="10"/>
  <c r="L567" i="10"/>
  <c r="R574" i="10"/>
  <c r="Q574" i="10"/>
  <c r="P574" i="10"/>
  <c r="O574" i="10"/>
  <c r="M574" i="10"/>
  <c r="R598" i="10"/>
  <c r="Q598" i="10"/>
  <c r="P598" i="10"/>
  <c r="O598" i="10"/>
  <c r="M598" i="10"/>
  <c r="L598" i="10"/>
  <c r="P615" i="10"/>
  <c r="S615" i="10"/>
  <c r="R615" i="10"/>
  <c r="Q615" i="10"/>
  <c r="O615" i="10"/>
  <c r="M615" i="10"/>
  <c r="L615" i="10"/>
  <c r="L619" i="10"/>
  <c r="S619" i="10"/>
  <c r="R619" i="10"/>
  <c r="Q619" i="10"/>
  <c r="P619" i="10"/>
  <c r="N619" i="10"/>
  <c r="M619" i="10"/>
  <c r="O624" i="10"/>
  <c r="S624" i="10"/>
  <c r="R624" i="10"/>
  <c r="Q624" i="10"/>
  <c r="P624" i="10"/>
  <c r="M624" i="10"/>
  <c r="L624" i="10"/>
  <c r="R629" i="10"/>
  <c r="L629" i="10"/>
  <c r="O629" i="10"/>
  <c r="S629" i="10"/>
  <c r="Q629" i="10"/>
  <c r="N629" i="10"/>
  <c r="M629" i="10"/>
  <c r="N633" i="10"/>
  <c r="L633" i="10"/>
  <c r="P633" i="10"/>
  <c r="S633" i="10"/>
  <c r="R633" i="10"/>
  <c r="O633" i="10"/>
  <c r="M633" i="10"/>
  <c r="L643" i="10"/>
  <c r="M643" i="10"/>
  <c r="S643" i="10"/>
  <c r="P643" i="10"/>
  <c r="R643" i="10"/>
  <c r="O643" i="10"/>
  <c r="N643" i="10"/>
  <c r="O680" i="10"/>
  <c r="L680" i="10"/>
  <c r="S680" i="10"/>
  <c r="P680" i="10"/>
  <c r="R680" i="10"/>
  <c r="N680" i="10"/>
  <c r="M680" i="10"/>
  <c r="Q694" i="10"/>
  <c r="L694" i="10"/>
  <c r="S694" i="10"/>
  <c r="P694" i="10"/>
  <c r="O694" i="10"/>
  <c r="R694" i="10"/>
  <c r="N694" i="10"/>
  <c r="M694" i="10"/>
  <c r="S583" i="10"/>
  <c r="S591" i="10"/>
  <c r="S599" i="10"/>
  <c r="S607" i="10"/>
  <c r="O640" i="10"/>
  <c r="L640" i="10"/>
  <c r="S640" i="10"/>
  <c r="P640" i="10"/>
  <c r="N649" i="10"/>
  <c r="L649" i="10"/>
  <c r="S649" i="10"/>
  <c r="P649" i="10"/>
  <c r="M658" i="10"/>
  <c r="L658" i="10"/>
  <c r="S658" i="10"/>
  <c r="P658" i="10"/>
  <c r="L667" i="10"/>
  <c r="M667" i="10"/>
  <c r="S667" i="10"/>
  <c r="P667" i="10"/>
  <c r="R677" i="10"/>
  <c r="L677" i="10"/>
  <c r="S677" i="10"/>
  <c r="O677" i="10"/>
  <c r="Q686" i="10"/>
  <c r="L686" i="10"/>
  <c r="S686" i="10"/>
  <c r="O686" i="10"/>
  <c r="Q789" i="10"/>
  <c r="O789" i="10"/>
  <c r="S789" i="10"/>
  <c r="R789" i="10"/>
  <c r="P789" i="10"/>
  <c r="N789" i="10"/>
  <c r="L789" i="10"/>
  <c r="M789" i="10"/>
  <c r="P507" i="10"/>
  <c r="S512" i="10"/>
  <c r="P515" i="10"/>
  <c r="S520" i="10"/>
  <c r="P523" i="10"/>
  <c r="S528" i="10"/>
  <c r="P531" i="10"/>
  <c r="S536" i="10"/>
  <c r="P539" i="10"/>
  <c r="S544" i="10"/>
  <c r="P547" i="10"/>
  <c r="S552" i="10"/>
  <c r="P555" i="10"/>
  <c r="S560" i="10"/>
  <c r="P563" i="10"/>
  <c r="S568" i="10"/>
  <c r="P571" i="10"/>
  <c r="O572" i="10"/>
  <c r="S576" i="10"/>
  <c r="P579" i="10"/>
  <c r="O580" i="10"/>
  <c r="L583" i="10"/>
  <c r="S584" i="10"/>
  <c r="P587" i="10"/>
  <c r="O588" i="10"/>
  <c r="L591" i="10"/>
  <c r="S592" i="10"/>
  <c r="P595" i="10"/>
  <c r="O596" i="10"/>
  <c r="L599" i="10"/>
  <c r="S600" i="10"/>
  <c r="P603" i="10"/>
  <c r="O604" i="10"/>
  <c r="L607" i="10"/>
  <c r="S608" i="10"/>
  <c r="P611" i="10"/>
  <c r="O612" i="10"/>
  <c r="O632" i="10"/>
  <c r="L632" i="10"/>
  <c r="P632" i="10"/>
  <c r="R637" i="10"/>
  <c r="L637" i="10"/>
  <c r="S637" i="10"/>
  <c r="O637" i="10"/>
  <c r="M640" i="10"/>
  <c r="Q646" i="10"/>
  <c r="L646" i="10"/>
  <c r="S646" i="10"/>
  <c r="O646" i="10"/>
  <c r="M649" i="10"/>
  <c r="P655" i="10"/>
  <c r="L655" i="10"/>
  <c r="S655" i="10"/>
  <c r="O655" i="10"/>
  <c r="N658" i="10"/>
  <c r="O664" i="10"/>
  <c r="L664" i="10"/>
  <c r="S664" i="10"/>
  <c r="P664" i="10"/>
  <c r="N667" i="10"/>
  <c r="N673" i="10"/>
  <c r="L673" i="10"/>
  <c r="S673" i="10"/>
  <c r="P673" i="10"/>
  <c r="M677" i="10"/>
  <c r="M682" i="10"/>
  <c r="L682" i="10"/>
  <c r="S682" i="10"/>
  <c r="P682" i="10"/>
  <c r="M686" i="10"/>
  <c r="L691" i="10"/>
  <c r="M691" i="10"/>
  <c r="S691" i="10"/>
  <c r="P691" i="10"/>
  <c r="P832" i="10"/>
  <c r="Q832" i="10"/>
  <c r="O832" i="10"/>
  <c r="N832" i="10"/>
  <c r="M832" i="10"/>
  <c r="L832" i="10"/>
  <c r="S832" i="10"/>
  <c r="R832" i="10"/>
  <c r="P469" i="10"/>
  <c r="P477" i="10"/>
  <c r="P485" i="10"/>
  <c r="P493" i="10"/>
  <c r="P501" i="10"/>
  <c r="R507" i="10"/>
  <c r="P509" i="10"/>
  <c r="M512" i="10"/>
  <c r="R515" i="10"/>
  <c r="P517" i="10"/>
  <c r="M520" i="10"/>
  <c r="R523" i="10"/>
  <c r="P525" i="10"/>
  <c r="M528" i="10"/>
  <c r="R531" i="10"/>
  <c r="P533" i="10"/>
  <c r="M536" i="10"/>
  <c r="R539" i="10"/>
  <c r="P541" i="10"/>
  <c r="M544" i="10"/>
  <c r="R547" i="10"/>
  <c r="P549" i="10"/>
  <c r="M552" i="10"/>
  <c r="R555" i="10"/>
  <c r="P557" i="10"/>
  <c r="M560" i="10"/>
  <c r="R563" i="10"/>
  <c r="P565" i="10"/>
  <c r="M568" i="10"/>
  <c r="R571" i="10"/>
  <c r="Q572" i="10"/>
  <c r="P573" i="10"/>
  <c r="M576" i="10"/>
  <c r="R579" i="10"/>
  <c r="Q580" i="10"/>
  <c r="P581" i="10"/>
  <c r="N583" i="10"/>
  <c r="M584" i="10"/>
  <c r="R587" i="10"/>
  <c r="Q588" i="10"/>
  <c r="P589" i="10"/>
  <c r="N591" i="10"/>
  <c r="M592" i="10"/>
  <c r="R595" i="10"/>
  <c r="Q596" i="10"/>
  <c r="P597" i="10"/>
  <c r="N599" i="10"/>
  <c r="M600" i="10"/>
  <c r="R603" i="10"/>
  <c r="Q604" i="10"/>
  <c r="P605" i="10"/>
  <c r="N607" i="10"/>
  <c r="M608" i="10"/>
  <c r="R611" i="10"/>
  <c r="Q612" i="10"/>
  <c r="P613" i="10"/>
  <c r="P631" i="10"/>
  <c r="L631" i="10"/>
  <c r="O631" i="10"/>
  <c r="N632" i="10"/>
  <c r="L635" i="10"/>
  <c r="M635" i="10"/>
  <c r="P635" i="10"/>
  <c r="N637" i="10"/>
  <c r="P639" i="10"/>
  <c r="L639" i="10"/>
  <c r="S639" i="10"/>
  <c r="O639" i="10"/>
  <c r="Q640" i="10"/>
  <c r="N646" i="10"/>
  <c r="O648" i="10"/>
  <c r="L648" i="10"/>
  <c r="S648" i="10"/>
  <c r="P648" i="10"/>
  <c r="Q649" i="10"/>
  <c r="N655" i="10"/>
  <c r="N657" i="10"/>
  <c r="L657" i="10"/>
  <c r="S657" i="10"/>
  <c r="P657" i="10"/>
  <c r="Q658" i="10"/>
  <c r="N664" i="10"/>
  <c r="M666" i="10"/>
  <c r="L666" i="10"/>
  <c r="S666" i="10"/>
  <c r="P666" i="10"/>
  <c r="Q667" i="10"/>
  <c r="O673" i="10"/>
  <c r="L675" i="10"/>
  <c r="M675" i="10"/>
  <c r="S675" i="10"/>
  <c r="P675" i="10"/>
  <c r="P677" i="10"/>
  <c r="O682" i="10"/>
  <c r="R685" i="10"/>
  <c r="L685" i="10"/>
  <c r="S685" i="10"/>
  <c r="O685" i="10"/>
  <c r="P686" i="10"/>
  <c r="O691" i="10"/>
  <c r="S507" i="10"/>
  <c r="S515" i="10"/>
  <c r="S523" i="10"/>
  <c r="S531" i="10"/>
  <c r="S539" i="10"/>
  <c r="S547" i="10"/>
  <c r="S555" i="10"/>
  <c r="S563" i="10"/>
  <c r="S571" i="10"/>
  <c r="R572" i="10"/>
  <c r="S579" i="10"/>
  <c r="R580" i="10"/>
  <c r="O583" i="10"/>
  <c r="S587" i="10"/>
  <c r="R588" i="10"/>
  <c r="O591" i="10"/>
  <c r="S595" i="10"/>
  <c r="R596" i="10"/>
  <c r="O599" i="10"/>
  <c r="S603" i="10"/>
  <c r="R604" i="10"/>
  <c r="O607" i="10"/>
  <c r="S611" i="10"/>
  <c r="R612" i="10"/>
  <c r="R640" i="10"/>
  <c r="R645" i="10"/>
  <c r="L645" i="10"/>
  <c r="S645" i="10"/>
  <c r="O645" i="10"/>
  <c r="R649" i="10"/>
  <c r="Q654" i="10"/>
  <c r="L654" i="10"/>
  <c r="S654" i="10"/>
  <c r="O654" i="10"/>
  <c r="R658" i="10"/>
  <c r="P663" i="10"/>
  <c r="L663" i="10"/>
  <c r="S663" i="10"/>
  <c r="O663" i="10"/>
  <c r="R667" i="10"/>
  <c r="O672" i="10"/>
  <c r="L672" i="10"/>
  <c r="S672" i="10"/>
  <c r="P672" i="10"/>
  <c r="Q677" i="10"/>
  <c r="N681" i="10"/>
  <c r="L681" i="10"/>
  <c r="S681" i="10"/>
  <c r="P681" i="10"/>
  <c r="R686" i="10"/>
  <c r="M690" i="10"/>
  <c r="L690" i="10"/>
  <c r="S690" i="10"/>
  <c r="P690" i="10"/>
  <c r="S572" i="10"/>
  <c r="S580" i="10"/>
  <c r="P583" i="10"/>
  <c r="S588" i="10"/>
  <c r="P591" i="10"/>
  <c r="S596" i="10"/>
  <c r="P599" i="10"/>
  <c r="S604" i="10"/>
  <c r="P607" i="10"/>
  <c r="S612" i="10"/>
  <c r="Q630" i="10"/>
  <c r="L630" i="10"/>
  <c r="O630" i="10"/>
  <c r="M634" i="10"/>
  <c r="L634" i="10"/>
  <c r="P634" i="10"/>
  <c r="N641" i="10"/>
  <c r="L641" i="10"/>
  <c r="S641" i="10"/>
  <c r="P641" i="10"/>
  <c r="M650" i="10"/>
  <c r="L650" i="10"/>
  <c r="S650" i="10"/>
  <c r="P650" i="10"/>
  <c r="L659" i="10"/>
  <c r="M659" i="10"/>
  <c r="S659" i="10"/>
  <c r="P659" i="10"/>
  <c r="R669" i="10"/>
  <c r="L669" i="10"/>
  <c r="S669" i="10"/>
  <c r="O669" i="10"/>
  <c r="Q678" i="10"/>
  <c r="L678" i="10"/>
  <c r="S678" i="10"/>
  <c r="O678" i="10"/>
  <c r="P687" i="10"/>
  <c r="L687" i="10"/>
  <c r="S687" i="10"/>
  <c r="O687" i="10"/>
  <c r="R724" i="10"/>
  <c r="O724" i="10"/>
  <c r="M724" i="10"/>
  <c r="S724" i="10"/>
  <c r="Q724" i="10"/>
  <c r="P724" i="10"/>
  <c r="N724" i="10"/>
  <c r="M630" i="10"/>
  <c r="S632" i="10"/>
  <c r="N634" i="10"/>
  <c r="Q638" i="10"/>
  <c r="L638" i="10"/>
  <c r="S638" i="10"/>
  <c r="O638" i="10"/>
  <c r="M641" i="10"/>
  <c r="N645" i="10"/>
  <c r="P647" i="10"/>
  <c r="L647" i="10"/>
  <c r="S647" i="10"/>
  <c r="O647" i="10"/>
  <c r="N650" i="10"/>
  <c r="N654" i="10"/>
  <c r="O656" i="10"/>
  <c r="L656" i="10"/>
  <c r="S656" i="10"/>
  <c r="P656" i="10"/>
  <c r="N659" i="10"/>
  <c r="N663" i="10"/>
  <c r="N665" i="10"/>
  <c r="L665" i="10"/>
  <c r="S665" i="10"/>
  <c r="P665" i="10"/>
  <c r="M669" i="10"/>
  <c r="N672" i="10"/>
  <c r="M674" i="10"/>
  <c r="L674" i="10"/>
  <c r="S674" i="10"/>
  <c r="P674" i="10"/>
  <c r="M678" i="10"/>
  <c r="O681" i="10"/>
  <c r="L683" i="10"/>
  <c r="M683" i="10"/>
  <c r="S683" i="10"/>
  <c r="P683" i="10"/>
  <c r="M687" i="10"/>
  <c r="O690" i="10"/>
  <c r="R693" i="10"/>
  <c r="L693" i="10"/>
  <c r="S693" i="10"/>
  <c r="P693" i="10"/>
  <c r="O693" i="10"/>
  <c r="P695" i="10"/>
  <c r="L695" i="10"/>
  <c r="S695" i="10"/>
  <c r="Q695" i="10"/>
  <c r="O695" i="10"/>
  <c r="N697" i="10"/>
  <c r="L697" i="10"/>
  <c r="S697" i="10"/>
  <c r="Q697" i="10"/>
  <c r="P697" i="10"/>
  <c r="L699" i="10"/>
  <c r="M699" i="10"/>
  <c r="S699" i="10"/>
  <c r="Q699" i="10"/>
  <c r="P699" i="10"/>
  <c r="Q702" i="10"/>
  <c r="L702" i="10"/>
  <c r="S702" i="10"/>
  <c r="P702" i="10"/>
  <c r="O702" i="10"/>
  <c r="O704" i="10"/>
  <c r="L704" i="10"/>
  <c r="S704" i="10"/>
  <c r="Q704" i="10"/>
  <c r="P704" i="10"/>
  <c r="M706" i="10"/>
  <c r="L706" i="10"/>
  <c r="S706" i="10"/>
  <c r="Q706" i="10"/>
  <c r="P706" i="10"/>
  <c r="L724" i="10"/>
  <c r="P707" i="10"/>
  <c r="O709" i="10"/>
  <c r="O710" i="10"/>
  <c r="O711" i="10"/>
  <c r="P712" i="10"/>
  <c r="P713" i="10"/>
  <c r="P714" i="10"/>
  <c r="P715" i="10"/>
  <c r="O717" i="10"/>
  <c r="L722" i="10"/>
  <c r="P722" i="10"/>
  <c r="N722" i="10"/>
  <c r="Q797" i="10"/>
  <c r="O797" i="10"/>
  <c r="N797" i="10"/>
  <c r="S797" i="10"/>
  <c r="R797" i="10"/>
  <c r="M797" i="10"/>
  <c r="M819" i="10"/>
  <c r="Q819" i="10"/>
  <c r="P819" i="10"/>
  <c r="O819" i="10"/>
  <c r="N819" i="10"/>
  <c r="S819" i="10"/>
  <c r="L819" i="10"/>
  <c r="L828" i="10"/>
  <c r="Q828" i="10"/>
  <c r="P828" i="10"/>
  <c r="O828" i="10"/>
  <c r="N828" i="10"/>
  <c r="S828" i="10"/>
  <c r="M828" i="10"/>
  <c r="N888" i="10"/>
  <c r="R888" i="10"/>
  <c r="O888" i="10"/>
  <c r="M888" i="10"/>
  <c r="L888" i="10"/>
  <c r="S888" i="10"/>
  <c r="Q888" i="10"/>
  <c r="P888" i="10"/>
  <c r="Q707" i="10"/>
  <c r="P709" i="10"/>
  <c r="P710" i="10"/>
  <c r="P721" i="10"/>
  <c r="N721" i="10"/>
  <c r="N768" i="10"/>
  <c r="L768" i="10"/>
  <c r="Q768" i="10"/>
  <c r="P768" i="10"/>
  <c r="O768" i="10"/>
  <c r="M768" i="10"/>
  <c r="P790" i="10"/>
  <c r="N790" i="10"/>
  <c r="S790" i="10"/>
  <c r="R790" i="10"/>
  <c r="Q790" i="10"/>
  <c r="M790" i="10"/>
  <c r="R819" i="10"/>
  <c r="R828" i="10"/>
  <c r="Q720" i="10"/>
  <c r="O720" i="10"/>
  <c r="P726" i="10"/>
  <c r="O726" i="10"/>
  <c r="M726" i="10"/>
  <c r="L762" i="10"/>
  <c r="R762" i="10"/>
  <c r="S762" i="10"/>
  <c r="Q762" i="10"/>
  <c r="P762" i="10"/>
  <c r="N762" i="10"/>
  <c r="R768" i="10"/>
  <c r="R780" i="10"/>
  <c r="P780" i="10"/>
  <c r="S780" i="10"/>
  <c r="Q780" i="10"/>
  <c r="O780" i="10"/>
  <c r="N780" i="10"/>
  <c r="L780" i="10"/>
  <c r="L790" i="10"/>
  <c r="O817" i="10"/>
  <c r="Q817" i="10"/>
  <c r="P817" i="10"/>
  <c r="N817" i="10"/>
  <c r="M817" i="10"/>
  <c r="S817" i="10"/>
  <c r="L817" i="10"/>
  <c r="N826" i="10"/>
  <c r="Q826" i="10"/>
  <c r="P826" i="10"/>
  <c r="O826" i="10"/>
  <c r="M826" i="10"/>
  <c r="S826" i="10"/>
  <c r="L826" i="10"/>
  <c r="S707" i="10"/>
  <c r="S709" i="10"/>
  <c r="S710" i="10"/>
  <c r="S711" i="10"/>
  <c r="S712" i="10"/>
  <c r="S713" i="10"/>
  <c r="S714" i="10"/>
  <c r="S715" i="10"/>
  <c r="S717" i="10"/>
  <c r="R719" i="10"/>
  <c r="P719" i="10"/>
  <c r="L720" i="10"/>
  <c r="M721" i="10"/>
  <c r="L726" i="10"/>
  <c r="M762" i="10"/>
  <c r="S768" i="10"/>
  <c r="L770" i="10"/>
  <c r="R770" i="10"/>
  <c r="S770" i="10"/>
  <c r="Q770" i="10"/>
  <c r="P770" i="10"/>
  <c r="O770" i="10"/>
  <c r="M770" i="10"/>
  <c r="M780" i="10"/>
  <c r="O790" i="10"/>
  <c r="N834" i="10"/>
  <c r="Q834" i="10"/>
  <c r="P834" i="10"/>
  <c r="O834" i="10"/>
  <c r="M834" i="10"/>
  <c r="L834" i="10"/>
  <c r="R834" i="10"/>
  <c r="M720" i="10"/>
  <c r="O721" i="10"/>
  <c r="Q725" i="10"/>
  <c r="O725" i="10"/>
  <c r="M725" i="10"/>
  <c r="N726" i="10"/>
  <c r="Q781" i="10"/>
  <c r="O781" i="10"/>
  <c r="S781" i="10"/>
  <c r="R781" i="10"/>
  <c r="P781" i="10"/>
  <c r="M781" i="10"/>
  <c r="R812" i="10"/>
  <c r="Q812" i="10"/>
  <c r="P812" i="10"/>
  <c r="O812" i="10"/>
  <c r="S812" i="10"/>
  <c r="N812" i="10"/>
  <c r="M812" i="10"/>
  <c r="L812" i="10"/>
  <c r="Q815" i="10"/>
  <c r="P815" i="10"/>
  <c r="O815" i="10"/>
  <c r="N815" i="10"/>
  <c r="M815" i="10"/>
  <c r="S815" i="10"/>
  <c r="L815" i="10"/>
  <c r="P824" i="10"/>
  <c r="Q824" i="10"/>
  <c r="O824" i="10"/>
  <c r="N824" i="10"/>
  <c r="M824" i="10"/>
  <c r="S824" i="10"/>
  <c r="L824" i="10"/>
  <c r="S834" i="10"/>
  <c r="M707" i="10"/>
  <c r="L709" i="10"/>
  <c r="L710" i="10"/>
  <c r="L711" i="10"/>
  <c r="L712" i="10"/>
  <c r="L713" i="10"/>
  <c r="L714" i="10"/>
  <c r="M715" i="10"/>
  <c r="L717" i="10"/>
  <c r="M719" i="10"/>
  <c r="N720" i="10"/>
  <c r="Q721" i="10"/>
  <c r="L725" i="10"/>
  <c r="Q726" i="10"/>
  <c r="R772" i="10"/>
  <c r="P772" i="10"/>
  <c r="S772" i="10"/>
  <c r="Q772" i="10"/>
  <c r="O772" i="10"/>
  <c r="M772" i="10"/>
  <c r="L781" i="10"/>
  <c r="L786" i="10"/>
  <c r="R786" i="10"/>
  <c r="P786" i="10"/>
  <c r="O786" i="10"/>
  <c r="N786" i="10"/>
  <c r="M786" i="10"/>
  <c r="Q813" i="10"/>
  <c r="P813" i="10"/>
  <c r="O813" i="10"/>
  <c r="N813" i="10"/>
  <c r="S813" i="10"/>
  <c r="M813" i="10"/>
  <c r="R815" i="10"/>
  <c r="R824" i="10"/>
  <c r="Q831" i="10"/>
  <c r="P831" i="10"/>
  <c r="O831" i="10"/>
  <c r="N831" i="10"/>
  <c r="M831" i="10"/>
  <c r="L831" i="10"/>
  <c r="S831" i="10"/>
  <c r="N760" i="10"/>
  <c r="L760" i="10"/>
  <c r="N764" i="10"/>
  <c r="P765" i="10"/>
  <c r="N773" i="10"/>
  <c r="Q774" i="10"/>
  <c r="L778" i="10"/>
  <c r="R778" i="10"/>
  <c r="O782" i="10"/>
  <c r="Q783" i="10"/>
  <c r="R788" i="10"/>
  <c r="P788" i="10"/>
  <c r="P791" i="10"/>
  <c r="Q792" i="10"/>
  <c r="R796" i="10"/>
  <c r="P796" i="10"/>
  <c r="O796" i="10"/>
  <c r="O802" i="10"/>
  <c r="Q805" i="10"/>
  <c r="P805" i="10"/>
  <c r="O805" i="10"/>
  <c r="N805" i="10"/>
  <c r="R862" i="10"/>
  <c r="Q862" i="10"/>
  <c r="P862" i="10"/>
  <c r="S862" i="10"/>
  <c r="O862" i="10"/>
  <c r="N862" i="10"/>
  <c r="M862" i="10"/>
  <c r="L862" i="10"/>
  <c r="R884" i="10"/>
  <c r="N884" i="10"/>
  <c r="S884" i="10"/>
  <c r="Q884" i="10"/>
  <c r="M884" i="10"/>
  <c r="P884" i="10"/>
  <c r="O884" i="10"/>
  <c r="Q718" i="10"/>
  <c r="M727" i="10"/>
  <c r="M728" i="10"/>
  <c r="N729" i="10"/>
  <c r="N730" i="10"/>
  <c r="M732" i="10"/>
  <c r="M733" i="10"/>
  <c r="M734" i="10"/>
  <c r="M735" i="10"/>
  <c r="M736" i="10"/>
  <c r="N737" i="10"/>
  <c r="N738" i="10"/>
  <c r="M740" i="10"/>
  <c r="M741" i="10"/>
  <c r="M742" i="10"/>
  <c r="M743" i="10"/>
  <c r="M744" i="10"/>
  <c r="N745" i="10"/>
  <c r="N746" i="10"/>
  <c r="M748" i="10"/>
  <c r="M749" i="10"/>
  <c r="M750" i="10"/>
  <c r="M751" i="10"/>
  <c r="M752" i="10"/>
  <c r="N753" i="10"/>
  <c r="N754" i="10"/>
  <c r="M756" i="10"/>
  <c r="Q764" i="10"/>
  <c r="O767" i="10"/>
  <c r="M767" i="10"/>
  <c r="R773" i="10"/>
  <c r="N776" i="10"/>
  <c r="L776" i="10"/>
  <c r="R782" i="10"/>
  <c r="R791" i="10"/>
  <c r="L794" i="10"/>
  <c r="R794" i="10"/>
  <c r="Q794" i="10"/>
  <c r="O799" i="10"/>
  <c r="M799" i="10"/>
  <c r="L799" i="10"/>
  <c r="O807" i="10"/>
  <c r="N807" i="10"/>
  <c r="M807" i="10"/>
  <c r="L807" i="10"/>
  <c r="L844" i="10"/>
  <c r="R844" i="10"/>
  <c r="S844" i="10"/>
  <c r="Q844" i="10"/>
  <c r="P844" i="10"/>
  <c r="O844" i="10"/>
  <c r="N844" i="10"/>
  <c r="L884" i="10"/>
  <c r="P766" i="10"/>
  <c r="N766" i="10"/>
  <c r="O775" i="10"/>
  <c r="M775" i="10"/>
  <c r="N784" i="10"/>
  <c r="L784" i="10"/>
  <c r="R804" i="10"/>
  <c r="Q804" i="10"/>
  <c r="P804" i="10"/>
  <c r="O804" i="10"/>
  <c r="R814" i="10"/>
  <c r="P814" i="10"/>
  <c r="O814" i="10"/>
  <c r="N814" i="10"/>
  <c r="M814" i="10"/>
  <c r="P816" i="10"/>
  <c r="Q816" i="10"/>
  <c r="O816" i="10"/>
  <c r="N816" i="10"/>
  <c r="M816" i="10"/>
  <c r="N818" i="10"/>
  <c r="Q818" i="10"/>
  <c r="P818" i="10"/>
  <c r="O818" i="10"/>
  <c r="M818" i="10"/>
  <c r="L820" i="10"/>
  <c r="Q820" i="10"/>
  <c r="P820" i="10"/>
  <c r="O820" i="10"/>
  <c r="N820" i="10"/>
  <c r="Q823" i="10"/>
  <c r="P823" i="10"/>
  <c r="O823" i="10"/>
  <c r="N823" i="10"/>
  <c r="M823" i="10"/>
  <c r="O825" i="10"/>
  <c r="Q825" i="10"/>
  <c r="P825" i="10"/>
  <c r="N825" i="10"/>
  <c r="M825" i="10"/>
  <c r="M827" i="10"/>
  <c r="Q827" i="10"/>
  <c r="P827" i="10"/>
  <c r="O827" i="10"/>
  <c r="N827" i="10"/>
  <c r="R830" i="10"/>
  <c r="P830" i="10"/>
  <c r="O830" i="10"/>
  <c r="N830" i="10"/>
  <c r="M830" i="10"/>
  <c r="L830" i="10"/>
  <c r="M844" i="10"/>
  <c r="P727" i="10"/>
  <c r="P728" i="10"/>
  <c r="Q765" i="10"/>
  <c r="O765" i="10"/>
  <c r="L766" i="10"/>
  <c r="P774" i="10"/>
  <c r="N774" i="10"/>
  <c r="L775" i="10"/>
  <c r="O783" i="10"/>
  <c r="M783" i="10"/>
  <c r="N792" i="10"/>
  <c r="L792" i="10"/>
  <c r="P798" i="10"/>
  <c r="N798" i="10"/>
  <c r="M798" i="10"/>
  <c r="O833" i="10"/>
  <c r="Q833" i="10"/>
  <c r="P833" i="10"/>
  <c r="N833" i="10"/>
  <c r="M833" i="10"/>
  <c r="L833" i="10"/>
  <c r="R764" i="10"/>
  <c r="P764" i="10"/>
  <c r="Q773" i="10"/>
  <c r="O773" i="10"/>
  <c r="P782" i="10"/>
  <c r="N782" i="10"/>
  <c r="O791" i="10"/>
  <c r="M791" i="10"/>
  <c r="L802" i="10"/>
  <c r="R802" i="10"/>
  <c r="Q802" i="10"/>
  <c r="P806" i="10"/>
  <c r="O806" i="10"/>
  <c r="N806" i="10"/>
  <c r="M806" i="10"/>
  <c r="O857" i="10"/>
  <c r="N857" i="10"/>
  <c r="M857" i="10"/>
  <c r="S857" i="10"/>
  <c r="R857" i="10"/>
  <c r="Q857" i="10"/>
  <c r="P857" i="10"/>
  <c r="M881" i="10"/>
  <c r="Q881" i="10"/>
  <c r="P881" i="10"/>
  <c r="O881" i="10"/>
  <c r="N881" i="10"/>
  <c r="S881" i="10"/>
  <c r="R881" i="10"/>
  <c r="L881" i="10"/>
  <c r="N842" i="10"/>
  <c r="L842" i="10"/>
  <c r="P856" i="10"/>
  <c r="O856" i="10"/>
  <c r="N856" i="10"/>
  <c r="Q865" i="10"/>
  <c r="P865" i="10"/>
  <c r="O865" i="10"/>
  <c r="N865" i="10"/>
  <c r="R868" i="10"/>
  <c r="N868" i="10"/>
  <c r="S868" i="10"/>
  <c r="Q868" i="10"/>
  <c r="R892" i="10"/>
  <c r="N892" i="10"/>
  <c r="S892" i="10"/>
  <c r="Q892" i="10"/>
  <c r="P892" i="10"/>
  <c r="O892" i="10"/>
  <c r="M892" i="10"/>
  <c r="R900" i="10"/>
  <c r="N900" i="10"/>
  <c r="S900" i="10"/>
  <c r="Q900" i="10"/>
  <c r="P900" i="10"/>
  <c r="O900" i="10"/>
  <c r="M900" i="10"/>
  <c r="R908" i="10"/>
  <c r="N908" i="10"/>
  <c r="S908" i="10"/>
  <c r="Q908" i="10"/>
  <c r="P908" i="10"/>
  <c r="O908" i="10"/>
  <c r="M908" i="10"/>
  <c r="R916" i="10"/>
  <c r="Q916" i="10"/>
  <c r="N916" i="10"/>
  <c r="S916" i="10"/>
  <c r="P916" i="10"/>
  <c r="O916" i="10"/>
  <c r="M916" i="10"/>
  <c r="R923" i="10"/>
  <c r="P923" i="10"/>
  <c r="O923" i="10"/>
  <c r="L923" i="10"/>
  <c r="S923" i="10"/>
  <c r="Q923" i="10"/>
  <c r="N923" i="10"/>
  <c r="L835" i="10"/>
  <c r="M836" i="10"/>
  <c r="N850" i="10"/>
  <c r="M850" i="10"/>
  <c r="L850" i="10"/>
  <c r="N872" i="10"/>
  <c r="R872" i="10"/>
  <c r="O872" i="10"/>
  <c r="M872" i="10"/>
  <c r="L872" i="10"/>
  <c r="L874" i="10"/>
  <c r="P874" i="10"/>
  <c r="R874" i="10"/>
  <c r="Q874" i="10"/>
  <c r="O874" i="10"/>
  <c r="N919" i="10"/>
  <c r="Q919" i="10"/>
  <c r="P919" i="10"/>
  <c r="L919" i="10"/>
  <c r="S919" i="10"/>
  <c r="R919" i="10"/>
  <c r="O919" i="10"/>
  <c r="M919" i="10"/>
  <c r="S800" i="10"/>
  <c r="S808" i="10"/>
  <c r="Q810" i="10"/>
  <c r="N835" i="10"/>
  <c r="N836" i="10"/>
  <c r="M838" i="10"/>
  <c r="M839" i="10"/>
  <c r="M840" i="10"/>
  <c r="M841" i="10"/>
  <c r="O842" i="10"/>
  <c r="O849" i="10"/>
  <c r="M849" i="10"/>
  <c r="O850" i="10"/>
  <c r="Q855" i="10"/>
  <c r="P855" i="10"/>
  <c r="O855" i="10"/>
  <c r="M856" i="10"/>
  <c r="M865" i="10"/>
  <c r="M868" i="10"/>
  <c r="P872" i="10"/>
  <c r="M874" i="10"/>
  <c r="S761" i="10"/>
  <c r="S769" i="10"/>
  <c r="S777" i="10"/>
  <c r="S785" i="10"/>
  <c r="S793" i="10"/>
  <c r="L800" i="10"/>
  <c r="S801" i="10"/>
  <c r="L808" i="10"/>
  <c r="S809" i="10"/>
  <c r="R810" i="10"/>
  <c r="O835" i="10"/>
  <c r="O836" i="10"/>
  <c r="N838" i="10"/>
  <c r="N839" i="10"/>
  <c r="N840" i="10"/>
  <c r="N841" i="10"/>
  <c r="P842" i="10"/>
  <c r="P848" i="10"/>
  <c r="N848" i="10"/>
  <c r="L849" i="10"/>
  <c r="P850" i="10"/>
  <c r="L855" i="10"/>
  <c r="Q856" i="10"/>
  <c r="R864" i="10"/>
  <c r="P864" i="10"/>
  <c r="O864" i="10"/>
  <c r="N864" i="10"/>
  <c r="R865" i="10"/>
  <c r="O868" i="10"/>
  <c r="Q872" i="10"/>
  <c r="N874" i="10"/>
  <c r="S810" i="10"/>
  <c r="P835" i="10"/>
  <c r="P836" i="10"/>
  <c r="O838" i="10"/>
  <c r="O839" i="10"/>
  <c r="O840" i="10"/>
  <c r="P841" i="10"/>
  <c r="Q842" i="10"/>
  <c r="Q847" i="10"/>
  <c r="O847" i="10"/>
  <c r="Q850" i="10"/>
  <c r="R854" i="10"/>
  <c r="Q854" i="10"/>
  <c r="P854" i="10"/>
  <c r="R856" i="10"/>
  <c r="N858" i="10"/>
  <c r="M858" i="10"/>
  <c r="L858" i="10"/>
  <c r="S865" i="10"/>
  <c r="P868" i="10"/>
  <c r="S872" i="10"/>
  <c r="S874" i="10"/>
  <c r="R876" i="10"/>
  <c r="N876" i="10"/>
  <c r="S876" i="10"/>
  <c r="Q876" i="10"/>
  <c r="M876" i="10"/>
  <c r="N880" i="10"/>
  <c r="R880" i="10"/>
  <c r="O880" i="10"/>
  <c r="M880" i="10"/>
  <c r="L880" i="10"/>
  <c r="S880" i="10"/>
  <c r="Q835" i="10"/>
  <c r="Q836" i="10"/>
  <c r="P838" i="10"/>
  <c r="P839" i="10"/>
  <c r="Q840" i="10"/>
  <c r="Q841" i="10"/>
  <c r="R842" i="10"/>
  <c r="R846" i="10"/>
  <c r="P846" i="10"/>
  <c r="L847" i="10"/>
  <c r="M848" i="10"/>
  <c r="P849" i="10"/>
  <c r="R850" i="10"/>
  <c r="L854" i="10"/>
  <c r="N855" i="10"/>
  <c r="S856" i="10"/>
  <c r="O858" i="10"/>
  <c r="Q863" i="10"/>
  <c r="P863" i="10"/>
  <c r="O863" i="10"/>
  <c r="M864" i="10"/>
  <c r="L866" i="10"/>
  <c r="P866" i="10"/>
  <c r="R866" i="10"/>
  <c r="Q866" i="10"/>
  <c r="O866" i="10"/>
  <c r="M873" i="10"/>
  <c r="Q873" i="10"/>
  <c r="P873" i="10"/>
  <c r="O873" i="10"/>
  <c r="N873" i="10"/>
  <c r="L876" i="10"/>
  <c r="P880" i="10"/>
  <c r="L882" i="10"/>
  <c r="P882" i="10"/>
  <c r="L890" i="10"/>
  <c r="P890" i="10"/>
  <c r="L898" i="10"/>
  <c r="P898" i="10"/>
  <c r="L906" i="10"/>
  <c r="P906" i="10"/>
  <c r="L914" i="10"/>
  <c r="P914" i="10"/>
  <c r="P925" i="10"/>
  <c r="Q925" i="10"/>
  <c r="O925" i="10"/>
  <c r="L925" i="10"/>
  <c r="N949" i="10"/>
  <c r="P949" i="10"/>
  <c r="S949" i="10"/>
  <c r="R949" i="10"/>
  <c r="O949" i="10"/>
  <c r="M949" i="10"/>
  <c r="L949" i="10"/>
  <c r="M889" i="10"/>
  <c r="Q889" i="10"/>
  <c r="M897" i="10"/>
  <c r="Q897" i="10"/>
  <c r="M905" i="10"/>
  <c r="Q905" i="10"/>
  <c r="M913" i="10"/>
  <c r="Q913" i="10"/>
  <c r="L921" i="10"/>
  <c r="Q921" i="10"/>
  <c r="P921" i="10"/>
  <c r="M921" i="10"/>
  <c r="N896" i="10"/>
  <c r="R896" i="10"/>
  <c r="N904" i="10"/>
  <c r="R904" i="10"/>
  <c r="N912" i="10"/>
  <c r="R912" i="10"/>
  <c r="O918" i="10"/>
  <c r="Q918" i="10"/>
  <c r="P918" i="10"/>
  <c r="L918" i="10"/>
  <c r="O956" i="10"/>
  <c r="N956" i="10"/>
  <c r="R956" i="10"/>
  <c r="Q956" i="10"/>
  <c r="P956" i="10"/>
  <c r="M956" i="10"/>
  <c r="L956" i="10"/>
  <c r="S843" i="10"/>
  <c r="S851" i="10"/>
  <c r="R852" i="10"/>
  <c r="S859" i="10"/>
  <c r="R860" i="10"/>
  <c r="O882" i="10"/>
  <c r="N889" i="10"/>
  <c r="O890" i="10"/>
  <c r="L896" i="10"/>
  <c r="N897" i="10"/>
  <c r="O898" i="10"/>
  <c r="L904" i="10"/>
  <c r="N905" i="10"/>
  <c r="O906" i="10"/>
  <c r="L912" i="10"/>
  <c r="N913" i="10"/>
  <c r="O914" i="10"/>
  <c r="M918" i="10"/>
  <c r="O921" i="10"/>
  <c r="Q924" i="10"/>
  <c r="P924" i="10"/>
  <c r="O924" i="10"/>
  <c r="L924" i="10"/>
  <c r="R925" i="10"/>
  <c r="R953" i="10"/>
  <c r="L953" i="10"/>
  <c r="O953" i="10"/>
  <c r="N953" i="10"/>
  <c r="M953" i="10"/>
  <c r="S953" i="10"/>
  <c r="Q953" i="10"/>
  <c r="S956" i="10"/>
  <c r="R997" i="10"/>
  <c r="O997" i="10"/>
  <c r="N997" i="10"/>
  <c r="M997" i="10"/>
  <c r="L997" i="10"/>
  <c r="S997" i="10"/>
  <c r="Q997" i="10"/>
  <c r="P997" i="10"/>
  <c r="S852" i="10"/>
  <c r="S860" i="10"/>
  <c r="P870" i="10"/>
  <c r="L870" i="10"/>
  <c r="P878" i="10"/>
  <c r="L878" i="10"/>
  <c r="Q882" i="10"/>
  <c r="P886" i="10"/>
  <c r="L886" i="10"/>
  <c r="O889" i="10"/>
  <c r="Q890" i="10"/>
  <c r="P894" i="10"/>
  <c r="L894" i="10"/>
  <c r="M896" i="10"/>
  <c r="O897" i="10"/>
  <c r="Q898" i="10"/>
  <c r="P902" i="10"/>
  <c r="L902" i="10"/>
  <c r="M904" i="10"/>
  <c r="O905" i="10"/>
  <c r="Q906" i="10"/>
  <c r="P910" i="10"/>
  <c r="L910" i="10"/>
  <c r="M912" i="10"/>
  <c r="O913" i="10"/>
  <c r="Q914" i="10"/>
  <c r="Q917" i="10"/>
  <c r="P917" i="10"/>
  <c r="M917" i="10"/>
  <c r="N918" i="10"/>
  <c r="M920" i="10"/>
  <c r="Q920" i="10"/>
  <c r="P920" i="10"/>
  <c r="L920" i="10"/>
  <c r="R921" i="10"/>
  <c r="M924" i="10"/>
  <c r="S925" i="10"/>
  <c r="O940" i="10"/>
  <c r="Q940" i="10"/>
  <c r="S940" i="10"/>
  <c r="R940" i="10"/>
  <c r="N940" i="10"/>
  <c r="M940" i="10"/>
  <c r="L940" i="10"/>
  <c r="P953" i="10"/>
  <c r="Q869" i="10"/>
  <c r="M869" i="10"/>
  <c r="M870" i="10"/>
  <c r="Q877" i="10"/>
  <c r="M877" i="10"/>
  <c r="M878" i="10"/>
  <c r="R882" i="10"/>
  <c r="Q885" i="10"/>
  <c r="M885" i="10"/>
  <c r="M886" i="10"/>
  <c r="P889" i="10"/>
  <c r="R890" i="10"/>
  <c r="Q893" i="10"/>
  <c r="M893" i="10"/>
  <c r="M894" i="10"/>
  <c r="O896" i="10"/>
  <c r="P897" i="10"/>
  <c r="R898" i="10"/>
  <c r="Q901" i="10"/>
  <c r="M901" i="10"/>
  <c r="M902" i="10"/>
  <c r="O904" i="10"/>
  <c r="P905" i="10"/>
  <c r="R906" i="10"/>
  <c r="Q909" i="10"/>
  <c r="M909" i="10"/>
  <c r="M910" i="10"/>
  <c r="O912" i="10"/>
  <c r="P913" i="10"/>
  <c r="R914" i="10"/>
  <c r="L917" i="10"/>
  <c r="R918" i="10"/>
  <c r="N920" i="10"/>
  <c r="S921" i="10"/>
  <c r="N924" i="10"/>
  <c r="O926" i="10"/>
  <c r="Q926" i="10"/>
  <c r="P926" i="10"/>
  <c r="L926" i="10"/>
  <c r="P940" i="10"/>
  <c r="P939" i="10"/>
  <c r="R939" i="10"/>
  <c r="Q943" i="10"/>
  <c r="O948" i="10"/>
  <c r="Q948" i="10"/>
  <c r="R937" i="10"/>
  <c r="L937" i="10"/>
  <c r="L939" i="10"/>
  <c r="Q942" i="10"/>
  <c r="R943" i="10"/>
  <c r="P947" i="10"/>
  <c r="R947" i="10"/>
  <c r="L948" i="10"/>
  <c r="Q951" i="10"/>
  <c r="N958" i="10"/>
  <c r="M958" i="10"/>
  <c r="L958" i="10"/>
  <c r="Q958" i="10"/>
  <c r="P958" i="10"/>
  <c r="L960" i="10"/>
  <c r="N960" i="10"/>
  <c r="M960" i="10"/>
  <c r="Q960" i="10"/>
  <c r="P960" i="10"/>
  <c r="Q963" i="10"/>
  <c r="M963" i="10"/>
  <c r="L963" i="10"/>
  <c r="P963" i="10"/>
  <c r="O963" i="10"/>
  <c r="O965" i="10"/>
  <c r="M965" i="10"/>
  <c r="L965" i="10"/>
  <c r="Q965" i="10"/>
  <c r="P965" i="10"/>
  <c r="M967" i="10"/>
  <c r="N967" i="10"/>
  <c r="L967" i="10"/>
  <c r="Q967" i="10"/>
  <c r="P967" i="10"/>
  <c r="R970" i="10"/>
  <c r="M970" i="10"/>
  <c r="L970" i="10"/>
  <c r="P970" i="10"/>
  <c r="O970" i="10"/>
  <c r="O992" i="10"/>
  <c r="L992" i="10"/>
  <c r="S992" i="10"/>
  <c r="R992" i="10"/>
  <c r="P992" i="10"/>
  <c r="N992" i="10"/>
  <c r="M992" i="10"/>
  <c r="O867" i="10"/>
  <c r="S871" i="10"/>
  <c r="O875" i="10"/>
  <c r="S879" i="10"/>
  <c r="O883" i="10"/>
  <c r="S887" i="10"/>
  <c r="O891" i="10"/>
  <c r="S895" i="10"/>
  <c r="O899" i="10"/>
  <c r="S903" i="10"/>
  <c r="O907" i="10"/>
  <c r="S911" i="10"/>
  <c r="O915" i="10"/>
  <c r="L927" i="10"/>
  <c r="L928" i="10"/>
  <c r="M929" i="10"/>
  <c r="L931" i="10"/>
  <c r="L932" i="10"/>
  <c r="L933" i="10"/>
  <c r="L934" i="10"/>
  <c r="L935" i="10"/>
  <c r="L936" i="10"/>
  <c r="M937" i="10"/>
  <c r="M939" i="10"/>
  <c r="R945" i="10"/>
  <c r="L945" i="10"/>
  <c r="L947" i="10"/>
  <c r="M948" i="10"/>
  <c r="M1002" i="10"/>
  <c r="R1002" i="10"/>
  <c r="S1002" i="10"/>
  <c r="Q1002" i="10"/>
  <c r="O1002" i="10"/>
  <c r="N1002" i="10"/>
  <c r="L1002" i="10"/>
  <c r="P1015" i="10"/>
  <c r="M1015" i="10"/>
  <c r="L1015" i="10"/>
  <c r="S1015" i="10"/>
  <c r="Q1015" i="10"/>
  <c r="O1015" i="10"/>
  <c r="N1015" i="10"/>
  <c r="M1018" i="10"/>
  <c r="R1018" i="10"/>
  <c r="Q1018" i="10"/>
  <c r="O1018" i="10"/>
  <c r="N1018" i="10"/>
  <c r="L1018" i="10"/>
  <c r="S1018" i="10"/>
  <c r="L943" i="10"/>
  <c r="N943" i="10"/>
  <c r="N957" i="10"/>
  <c r="M957" i="10"/>
  <c r="Q957" i="10"/>
  <c r="P957" i="10"/>
  <c r="R1031" i="10"/>
  <c r="P1031" i="10"/>
  <c r="M1031" i="10"/>
  <c r="L1031" i="10"/>
  <c r="Q1031" i="10"/>
  <c r="O1031" i="10"/>
  <c r="N1031" i="10"/>
  <c r="P927" i="10"/>
  <c r="P928" i="10"/>
  <c r="P929" i="10"/>
  <c r="O931" i="10"/>
  <c r="Q939" i="10"/>
  <c r="M942" i="10"/>
  <c r="O942" i="10"/>
  <c r="M943" i="10"/>
  <c r="R948" i="10"/>
  <c r="L951" i="10"/>
  <c r="N951" i="10"/>
  <c r="L957" i="10"/>
  <c r="M959" i="10"/>
  <c r="N959" i="10"/>
  <c r="L959" i="10"/>
  <c r="Q959" i="10"/>
  <c r="P959" i="10"/>
  <c r="R962" i="10"/>
  <c r="M962" i="10"/>
  <c r="L962" i="10"/>
  <c r="P962" i="10"/>
  <c r="O962" i="10"/>
  <c r="P964" i="10"/>
  <c r="M964" i="10"/>
  <c r="L964" i="10"/>
  <c r="Q964" i="10"/>
  <c r="O964" i="10"/>
  <c r="N966" i="10"/>
  <c r="M966" i="10"/>
  <c r="L966" i="10"/>
  <c r="Q966" i="10"/>
  <c r="P966" i="10"/>
  <c r="L968" i="10"/>
  <c r="N968" i="10"/>
  <c r="M968" i="10"/>
  <c r="Q968" i="10"/>
  <c r="P968" i="10"/>
  <c r="Q1006" i="10"/>
  <c r="N1006" i="10"/>
  <c r="O1006" i="10"/>
  <c r="M1006" i="10"/>
  <c r="L1006" i="10"/>
  <c r="S1006" i="10"/>
  <c r="R1006" i="10"/>
  <c r="S1031" i="10"/>
  <c r="Q927" i="10"/>
  <c r="Q928" i="10"/>
  <c r="Q929" i="10"/>
  <c r="P931" i="10"/>
  <c r="P932" i="10"/>
  <c r="Q933" i="10"/>
  <c r="Q934" i="10"/>
  <c r="Q935" i="10"/>
  <c r="Q936" i="10"/>
  <c r="Q937" i="10"/>
  <c r="S939" i="10"/>
  <c r="N941" i="10"/>
  <c r="P941" i="10"/>
  <c r="L942" i="10"/>
  <c r="O943" i="10"/>
  <c r="P945" i="10"/>
  <c r="Q947" i="10"/>
  <c r="S948" i="10"/>
  <c r="M950" i="10"/>
  <c r="O950" i="10"/>
  <c r="M951" i="10"/>
  <c r="O957" i="10"/>
  <c r="O959" i="10"/>
  <c r="N962" i="10"/>
  <c r="N964" i="10"/>
  <c r="O966" i="10"/>
  <c r="O968" i="10"/>
  <c r="R1013" i="10"/>
  <c r="O1013" i="10"/>
  <c r="N1013" i="10"/>
  <c r="P1013" i="10"/>
  <c r="M1013" i="10"/>
  <c r="L1013" i="10"/>
  <c r="S1013" i="10"/>
  <c r="M944" i="10"/>
  <c r="M952" i="10"/>
  <c r="R955" i="10"/>
  <c r="O971" i="10"/>
  <c r="O972" i="10"/>
  <c r="P973" i="10"/>
  <c r="P974" i="10"/>
  <c r="P975" i="10"/>
  <c r="P976" i="10"/>
  <c r="O978" i="10"/>
  <c r="O979" i="10"/>
  <c r="O980" i="10"/>
  <c r="P981" i="10"/>
  <c r="P982" i="10"/>
  <c r="P983" i="10"/>
  <c r="P984" i="10"/>
  <c r="P991" i="10"/>
  <c r="M991" i="10"/>
  <c r="N994" i="10"/>
  <c r="O995" i="10"/>
  <c r="O1000" i="10"/>
  <c r="L1000" i="10"/>
  <c r="N1003" i="10"/>
  <c r="M1010" i="10"/>
  <c r="R1010" i="10"/>
  <c r="Q1010" i="10"/>
  <c r="M1021" i="10"/>
  <c r="M1035" i="10"/>
  <c r="O1042" i="10"/>
  <c r="N1042" i="10"/>
  <c r="M1042" i="10"/>
  <c r="S1042" i="10"/>
  <c r="R1042" i="10"/>
  <c r="Q1042" i="10"/>
  <c r="S955" i="10"/>
  <c r="P971" i="10"/>
  <c r="Q972" i="10"/>
  <c r="Q973" i="10"/>
  <c r="Q974" i="10"/>
  <c r="Q990" i="10"/>
  <c r="N990" i="10"/>
  <c r="P999" i="10"/>
  <c r="M999" i="10"/>
  <c r="O1008" i="10"/>
  <c r="L1008" i="10"/>
  <c r="Q1014" i="10"/>
  <c r="N1014" i="10"/>
  <c r="M1014" i="10"/>
  <c r="L1019" i="10"/>
  <c r="Q1019" i="10"/>
  <c r="P1019" i="10"/>
  <c r="R1023" i="10"/>
  <c r="P1023" i="10"/>
  <c r="M1023" i="10"/>
  <c r="L1023" i="10"/>
  <c r="N1027" i="10"/>
  <c r="L1027" i="10"/>
  <c r="Q1027" i="10"/>
  <c r="P1027" i="10"/>
  <c r="O1035" i="10"/>
  <c r="R989" i="10"/>
  <c r="O989" i="10"/>
  <c r="L990" i="10"/>
  <c r="Q998" i="10"/>
  <c r="N998" i="10"/>
  <c r="L999" i="10"/>
  <c r="P1007" i="10"/>
  <c r="M1007" i="10"/>
  <c r="M1008" i="10"/>
  <c r="L1014" i="10"/>
  <c r="M1019" i="10"/>
  <c r="N1023" i="10"/>
  <c r="M1027" i="10"/>
  <c r="O1034" i="10"/>
  <c r="M1034" i="10"/>
  <c r="R1034" i="10"/>
  <c r="Q1034" i="10"/>
  <c r="R1035" i="10"/>
  <c r="P1042" i="10"/>
  <c r="N1051" i="10"/>
  <c r="M1051" i="10"/>
  <c r="L1051" i="10"/>
  <c r="R1051" i="10"/>
  <c r="Q1051" i="10"/>
  <c r="P1051" i="10"/>
  <c r="L1037" i="10"/>
  <c r="R1037" i="10"/>
  <c r="O1037" i="10"/>
  <c r="N1037" i="10"/>
  <c r="N1043" i="10"/>
  <c r="M1043" i="10"/>
  <c r="L1043" i="10"/>
  <c r="R1043" i="10"/>
  <c r="Q1043" i="10"/>
  <c r="P1043" i="10"/>
  <c r="L987" i="10"/>
  <c r="Q987" i="10"/>
  <c r="M989" i="10"/>
  <c r="O990" i="10"/>
  <c r="Q991" i="10"/>
  <c r="M998" i="10"/>
  <c r="O999" i="10"/>
  <c r="Q1000" i="10"/>
  <c r="R1005" i="10"/>
  <c r="O1005" i="10"/>
  <c r="N1007" i="10"/>
  <c r="P1008" i="10"/>
  <c r="P1010" i="10"/>
  <c r="P1014" i="10"/>
  <c r="O1019" i="10"/>
  <c r="Q1023" i="10"/>
  <c r="O1026" i="10"/>
  <c r="M1026" i="10"/>
  <c r="R1026" i="10"/>
  <c r="Q1026" i="10"/>
  <c r="R1027" i="10"/>
  <c r="N1034" i="10"/>
  <c r="M1037" i="10"/>
  <c r="O1043" i="10"/>
  <c r="S1051" i="10"/>
  <c r="N1073" i="10"/>
  <c r="M1073" i="10"/>
  <c r="P1073" i="10"/>
  <c r="O1073" i="10"/>
  <c r="L1073" i="10"/>
  <c r="S1073" i="10"/>
  <c r="R1073" i="10"/>
  <c r="O955" i="10"/>
  <c r="L971" i="10"/>
  <c r="L972" i="10"/>
  <c r="L973" i="10"/>
  <c r="L974" i="10"/>
  <c r="P990" i="10"/>
  <c r="L995" i="10"/>
  <c r="Q995" i="10"/>
  <c r="Q999" i="10"/>
  <c r="O1007" i="10"/>
  <c r="Q1008" i="10"/>
  <c r="R1014" i="10"/>
  <c r="R1019" i="10"/>
  <c r="S1023" i="10"/>
  <c r="S1027" i="10"/>
  <c r="L1029" i="10"/>
  <c r="R1029" i="10"/>
  <c r="O1029" i="10"/>
  <c r="N1029" i="10"/>
  <c r="P1034" i="10"/>
  <c r="P1037" i="10"/>
  <c r="R1039" i="10"/>
  <c r="P1039" i="10"/>
  <c r="M1039" i="10"/>
  <c r="L1039" i="10"/>
  <c r="S1043" i="10"/>
  <c r="Q1073" i="10"/>
  <c r="M971" i="10"/>
  <c r="M972" i="10"/>
  <c r="M973" i="10"/>
  <c r="M974" i="10"/>
  <c r="N975" i="10"/>
  <c r="N976" i="10"/>
  <c r="M978" i="10"/>
  <c r="M979" i="10"/>
  <c r="M980" i="10"/>
  <c r="M981" i="10"/>
  <c r="P989" i="10"/>
  <c r="R990" i="10"/>
  <c r="M994" i="10"/>
  <c r="R994" i="10"/>
  <c r="M995" i="10"/>
  <c r="P998" i="10"/>
  <c r="R999" i="10"/>
  <c r="L1003" i="10"/>
  <c r="Q1003" i="10"/>
  <c r="M1005" i="10"/>
  <c r="Q1007" i="10"/>
  <c r="R1008" i="10"/>
  <c r="L1011" i="10"/>
  <c r="Q1011" i="10"/>
  <c r="P1011" i="10"/>
  <c r="S1014" i="10"/>
  <c r="S1019" i="10"/>
  <c r="R1021" i="10"/>
  <c r="O1021" i="10"/>
  <c r="N1021" i="10"/>
  <c r="M1029" i="10"/>
  <c r="S1034" i="10"/>
  <c r="Q1037" i="10"/>
  <c r="N1039" i="10"/>
  <c r="R1047" i="10"/>
  <c r="Q1047" i="10"/>
  <c r="P1047" i="10"/>
  <c r="N1047" i="10"/>
  <c r="M1047" i="10"/>
  <c r="L1047" i="10"/>
  <c r="N1035" i="10"/>
  <c r="L1035" i="10"/>
  <c r="Q1035" i="10"/>
  <c r="P1035" i="10"/>
  <c r="S1037" i="10"/>
  <c r="S1016" i="10"/>
  <c r="M1022" i="10"/>
  <c r="S1024" i="10"/>
  <c r="M1030" i="10"/>
  <c r="S1032" i="10"/>
  <c r="M1038" i="10"/>
  <c r="S1040" i="10"/>
  <c r="N1045" i="10"/>
  <c r="M1046" i="10"/>
  <c r="S1048" i="10"/>
  <c r="Q1050" i="10"/>
  <c r="N1053" i="10"/>
  <c r="N1054" i="10"/>
  <c r="N1055" i="10"/>
  <c r="O1056" i="10"/>
  <c r="O1057" i="10"/>
  <c r="O1058" i="10"/>
  <c r="N1060" i="10"/>
  <c r="N1061" i="10"/>
  <c r="N1062" i="10"/>
  <c r="N1063" i="10"/>
  <c r="O1064" i="10"/>
  <c r="M1078" i="10"/>
  <c r="O1081" i="10"/>
  <c r="N1081" i="10"/>
  <c r="M1081" i="10"/>
  <c r="P1082" i="10"/>
  <c r="L1087" i="10"/>
  <c r="P1098" i="10"/>
  <c r="N1098" i="10"/>
  <c r="M1098" i="10"/>
  <c r="L1098" i="10"/>
  <c r="Q1106" i="10"/>
  <c r="P1106" i="10"/>
  <c r="O1106" i="10"/>
  <c r="N1106" i="10"/>
  <c r="M1106" i="10"/>
  <c r="L1106" i="10"/>
  <c r="P988" i="10"/>
  <c r="P996" i="10"/>
  <c r="P1004" i="10"/>
  <c r="P1012" i="10"/>
  <c r="L1016" i="10"/>
  <c r="P1020" i="10"/>
  <c r="N1022" i="10"/>
  <c r="L1024" i="10"/>
  <c r="P1028" i="10"/>
  <c r="N1030" i="10"/>
  <c r="L1032" i="10"/>
  <c r="P1036" i="10"/>
  <c r="N1038" i="10"/>
  <c r="L1040" i="10"/>
  <c r="P1044" i="10"/>
  <c r="O1045" i="10"/>
  <c r="N1046" i="10"/>
  <c r="L1048" i="10"/>
  <c r="R1050" i="10"/>
  <c r="P1052" i="10"/>
  <c r="O1053" i="10"/>
  <c r="O1054" i="10"/>
  <c r="P1055" i="10"/>
  <c r="P1056" i="10"/>
  <c r="P1057" i="10"/>
  <c r="P1058" i="10"/>
  <c r="O1060" i="10"/>
  <c r="O1061" i="10"/>
  <c r="O1062" i="10"/>
  <c r="P1063" i="10"/>
  <c r="P1064" i="10"/>
  <c r="P1065" i="10"/>
  <c r="P1066" i="10"/>
  <c r="O1068" i="10"/>
  <c r="O1069" i="10"/>
  <c r="O1070" i="10"/>
  <c r="L1081" i="10"/>
  <c r="R1086" i="10"/>
  <c r="Q1086" i="10"/>
  <c r="P1086" i="10"/>
  <c r="M1087" i="10"/>
  <c r="N1090" i="10"/>
  <c r="M1090" i="10"/>
  <c r="L1090" i="10"/>
  <c r="O1098" i="10"/>
  <c r="R1106" i="10"/>
  <c r="R1122" i="10"/>
  <c r="Q1122" i="10"/>
  <c r="P1122" i="10"/>
  <c r="O1122" i="10"/>
  <c r="N1122" i="10"/>
  <c r="M1122" i="10"/>
  <c r="L1122" i="10"/>
  <c r="S1050" i="10"/>
  <c r="M1074" i="10"/>
  <c r="L1074" i="10"/>
  <c r="P1080" i="10"/>
  <c r="O1080" i="10"/>
  <c r="N1080" i="10"/>
  <c r="N1087" i="10"/>
  <c r="O1089" i="10"/>
  <c r="N1089" i="10"/>
  <c r="M1089" i="10"/>
  <c r="Q1097" i="10"/>
  <c r="O1097" i="10"/>
  <c r="N1097" i="10"/>
  <c r="M1097" i="10"/>
  <c r="Q1022" i="10"/>
  <c r="Q1030" i="10"/>
  <c r="Q1038" i="10"/>
  <c r="R1045" i="10"/>
  <c r="Q1046" i="10"/>
  <c r="M1050" i="10"/>
  <c r="S1053" i="10"/>
  <c r="S1054" i="10"/>
  <c r="S1055" i="10"/>
  <c r="S1056" i="10"/>
  <c r="S1057" i="10"/>
  <c r="S1058" i="10"/>
  <c r="S1060" i="10"/>
  <c r="S1061" i="10"/>
  <c r="S1062" i="10"/>
  <c r="S1063" i="10"/>
  <c r="S1064" i="10"/>
  <c r="S1065" i="10"/>
  <c r="S1066" i="10"/>
  <c r="S1068" i="10"/>
  <c r="S1069" i="10"/>
  <c r="S1070" i="10"/>
  <c r="O1072" i="10"/>
  <c r="N1072" i="10"/>
  <c r="O1074" i="10"/>
  <c r="Q1079" i="10"/>
  <c r="P1079" i="10"/>
  <c r="O1079" i="10"/>
  <c r="M1080" i="10"/>
  <c r="R1081" i="10"/>
  <c r="N1086" i="10"/>
  <c r="L1089" i="10"/>
  <c r="Q1090" i="10"/>
  <c r="L1094" i="10"/>
  <c r="R1094" i="10"/>
  <c r="Q1094" i="10"/>
  <c r="P1094" i="10"/>
  <c r="L1097" i="10"/>
  <c r="S1098" i="10"/>
  <c r="S1045" i="10"/>
  <c r="N1050" i="10"/>
  <c r="P1071" i="10"/>
  <c r="O1071" i="10"/>
  <c r="L1072" i="10"/>
  <c r="P1074" i="10"/>
  <c r="L1079" i="10"/>
  <c r="Q1080" i="10"/>
  <c r="S1081" i="10"/>
  <c r="P1088" i="10"/>
  <c r="O1088" i="10"/>
  <c r="N1088" i="10"/>
  <c r="P1089" i="10"/>
  <c r="P1097" i="10"/>
  <c r="R1105" i="10"/>
  <c r="Q1105" i="10"/>
  <c r="P1105" i="10"/>
  <c r="O1105" i="10"/>
  <c r="N1105" i="10"/>
  <c r="M1105" i="10"/>
  <c r="R1114" i="10"/>
  <c r="Q1114" i="10"/>
  <c r="P1114" i="10"/>
  <c r="O1114" i="10"/>
  <c r="N1114" i="10"/>
  <c r="M1114" i="10"/>
  <c r="L1114" i="10"/>
  <c r="L1053" i="10"/>
  <c r="L1054" i="10"/>
  <c r="L1055" i="10"/>
  <c r="L1056" i="10"/>
  <c r="L1057" i="10"/>
  <c r="M1058" i="10"/>
  <c r="L1060" i="10"/>
  <c r="L1061" i="10"/>
  <c r="Q1074" i="10"/>
  <c r="R1078" i="10"/>
  <c r="Q1078" i="10"/>
  <c r="P1078" i="10"/>
  <c r="R1080" i="10"/>
  <c r="N1082" i="10"/>
  <c r="M1082" i="10"/>
  <c r="L1082" i="10"/>
  <c r="Q1089" i="10"/>
  <c r="R1096" i="10"/>
  <c r="P1096" i="10"/>
  <c r="O1096" i="10"/>
  <c r="N1096" i="10"/>
  <c r="R1097" i="10"/>
  <c r="Q1087" i="10"/>
  <c r="P1087" i="10"/>
  <c r="O1087" i="10"/>
  <c r="R1089" i="10"/>
  <c r="S1097" i="10"/>
  <c r="S1130" i="10"/>
  <c r="R1131" i="10"/>
  <c r="Q1132" i="10"/>
  <c r="P1133" i="10"/>
  <c r="O1134" i="10"/>
  <c r="N1135" i="10"/>
  <c r="M1136" i="10"/>
  <c r="L1137" i="10"/>
  <c r="R1076" i="10"/>
  <c r="Q1077" i="10"/>
  <c r="R1084" i="10"/>
  <c r="Q1085" i="10"/>
  <c r="R1092" i="10"/>
  <c r="Q1093" i="10"/>
  <c r="O1095" i="10"/>
  <c r="R1100" i="10"/>
  <c r="Q1101" i="10"/>
  <c r="P1102" i="10"/>
  <c r="O1103" i="10"/>
  <c r="N1104" i="10"/>
  <c r="R1108" i="10"/>
  <c r="Q1109" i="10"/>
  <c r="P1110" i="10"/>
  <c r="O1111" i="10"/>
  <c r="N1112" i="10"/>
  <c r="M1113" i="10"/>
  <c r="R1116" i="10"/>
  <c r="Q1117" i="10"/>
  <c r="P1118" i="10"/>
  <c r="O1119" i="10"/>
  <c r="N1120" i="10"/>
  <c r="M1121" i="10"/>
  <c r="R1124" i="10"/>
  <c r="Q1125" i="10"/>
  <c r="P1126" i="10"/>
  <c r="O1127" i="10"/>
  <c r="N1128" i="10"/>
  <c r="M1129" i="10"/>
  <c r="L1130" i="10"/>
  <c r="R1132" i="10"/>
  <c r="Q1133" i="10"/>
  <c r="P1134" i="10"/>
  <c r="O1135" i="10"/>
  <c r="N1136" i="10"/>
  <c r="M1137" i="10"/>
  <c r="R1077" i="10"/>
  <c r="R1085" i="10"/>
  <c r="R1093" i="10"/>
  <c r="P1095" i="10"/>
  <c r="R1101" i="10"/>
  <c r="Q1102" i="10"/>
  <c r="P1103" i="10"/>
  <c r="O1104" i="10"/>
  <c r="R1109" i="10"/>
  <c r="Q1110" i="10"/>
  <c r="P1111" i="10"/>
  <c r="O1112" i="10"/>
  <c r="N1113" i="10"/>
  <c r="R1117" i="10"/>
  <c r="Q1118" i="10"/>
  <c r="P1119" i="10"/>
  <c r="O1120" i="10"/>
  <c r="N1121" i="10"/>
  <c r="S1124" i="10"/>
  <c r="R1125" i="10"/>
  <c r="Q1126" i="10"/>
  <c r="P1127" i="10"/>
  <c r="O1128" i="10"/>
  <c r="N1129" i="10"/>
  <c r="M1130" i="10"/>
  <c r="S1132" i="10"/>
  <c r="R1133" i="10"/>
  <c r="Q1134" i="10"/>
  <c r="P1135" i="10"/>
  <c r="O1136" i="10"/>
  <c r="N1137" i="10"/>
  <c r="Q1095" i="10"/>
  <c r="R1102" i="10"/>
  <c r="Q1103" i="10"/>
  <c r="P1104" i="10"/>
  <c r="R1110" i="10"/>
  <c r="Q1111" i="10"/>
  <c r="P1112" i="10"/>
  <c r="O1113" i="10"/>
  <c r="R1118" i="10"/>
  <c r="Q1119" i="10"/>
  <c r="P1120" i="10"/>
  <c r="O1121" i="10"/>
  <c r="R1126" i="10"/>
  <c r="Q1127" i="10"/>
  <c r="P1128" i="10"/>
  <c r="O1129" i="10"/>
  <c r="N1130" i="10"/>
  <c r="R1134" i="10"/>
  <c r="Q1135" i="10"/>
  <c r="P1136" i="10"/>
  <c r="O1137" i="10"/>
  <c r="S1102" i="10"/>
  <c r="Q1104" i="10"/>
  <c r="S1110" i="10"/>
  <c r="Q1112" i="10"/>
  <c r="P1113" i="10"/>
  <c r="S1118" i="10"/>
  <c r="Q1120" i="10"/>
  <c r="P1121" i="10"/>
  <c r="S1126" i="10"/>
  <c r="Q1128" i="10"/>
  <c r="P1129" i="10"/>
  <c r="O1130" i="10"/>
  <c r="S1134" i="10"/>
  <c r="R1135" i="10"/>
  <c r="Q1136" i="10"/>
  <c r="P1137" i="10"/>
  <c r="L1102" i="10"/>
  <c r="R1104" i="10"/>
  <c r="L1110" i="10"/>
  <c r="R1112" i="10"/>
  <c r="Q1113" i="10"/>
  <c r="L1118" i="10"/>
  <c r="R1120" i="10"/>
  <c r="Q1121" i="10"/>
  <c r="R1128" i="10"/>
  <c r="Q1129" i="10"/>
  <c r="P1130" i="10"/>
  <c r="R1136" i="10"/>
  <c r="Q1137" i="10"/>
  <c r="R1113" i="10"/>
  <c r="R1121" i="10"/>
  <c r="R1129" i="10"/>
  <c r="Q1130" i="10"/>
  <c r="R1137" i="10"/>
  <c r="I63" i="14" l="1"/>
  <c r="I64" i="14"/>
  <c r="L40" i="14"/>
  <c r="A17" i="11"/>
  <c r="A18" i="11"/>
  <c r="L17" i="11" s="1"/>
  <c r="L10" i="2" s="1"/>
  <c r="L65" i="14" l="1"/>
  <c r="L66" i="14" s="1"/>
  <c r="L67" i="14" s="1"/>
  <c r="A69" i="14" s="1"/>
  <c r="A70" i="14" l="1"/>
  <c r="L69" i="14"/>
  <c r="D31" i="11" l="1"/>
  <c r="A34" i="11" s="1"/>
  <c r="L33" i="11" s="1"/>
  <c r="A37" i="11" l="1"/>
  <c r="A36" i="11"/>
  <c r="A33" i="11"/>
  <c r="L36" i="11" l="1"/>
  <c r="L11" i="2" l="1"/>
  <c r="L12" i="2" s="1"/>
  <c r="H13" i="2" s="1"/>
  <c r="L14" i="2" s="1"/>
  <c r="L26" i="19"/>
  <c r="L27" i="19" s="1"/>
  <c r="L25" i="19"/>
  <c r="A24" i="2" l="1"/>
  <c r="A23" i="2"/>
  <c r="L15" i="2"/>
  <c r="I30" i="2" l="1"/>
  <c r="I31" i="2"/>
  <c r="L34" i="2"/>
  <c r="L33" i="19" l="1"/>
  <c r="L37" i="19" s="1"/>
  <c r="L38" i="19" s="1"/>
  <c r="L39"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<sst xmlns="http://schemas.openxmlformats.org/spreadsheetml/2006/main" count="829" uniqueCount="617">
  <si>
    <t>1 (a) Care provider's name</t>
  </si>
  <si>
    <t>Child and Dependent Care Expenses</t>
  </si>
  <si>
    <r>
      <t>Form</t>
    </r>
    <r>
      <rPr>
        <sz val="18"/>
        <color theme="1"/>
        <rFont val="Calibri"/>
        <family val="2"/>
        <scheme val="minor"/>
      </rPr>
      <t xml:space="preserve"> 2441</t>
    </r>
  </si>
  <si>
    <t>Name(s) shown on return</t>
  </si>
  <si>
    <t>(b) Address (number, street, apt. no., city, state and ZIP code)</t>
  </si>
  <si>
    <t>(d) Amount paid</t>
  </si>
  <si>
    <t>Your social security number</t>
  </si>
  <si>
    <r>
      <rPr>
        <b/>
        <sz val="12"/>
        <color theme="1"/>
        <rFont val="Calibri"/>
        <family val="2"/>
        <scheme val="minor"/>
      </rPr>
      <t>Part II</t>
    </r>
    <r>
      <rPr>
        <sz val="12"/>
        <color theme="1"/>
        <rFont val="Calibri"/>
        <family val="2"/>
        <scheme val="minor"/>
      </rPr>
      <t xml:space="preserve"> -Credit for Child and Dependent Care Expenses</t>
    </r>
  </si>
  <si>
    <r>
      <rPr>
        <b/>
        <sz val="12"/>
        <color theme="1"/>
        <rFont val="Calibri"/>
        <family val="2"/>
        <scheme val="minor"/>
      </rPr>
      <t>Part I</t>
    </r>
    <r>
      <rPr>
        <sz val="12"/>
        <color theme="1"/>
        <rFont val="Calibri"/>
        <family val="2"/>
        <scheme val="minor"/>
      </rPr>
      <t xml:space="preserve"> - Persons or Organizations Who Provided the Care - You must complete this part.  ( If you have more than two care providers, see instructions.)</t>
    </r>
  </si>
  <si>
    <r>
      <rPr>
        <b/>
        <sz val="12"/>
        <color theme="1"/>
        <rFont val="Calibri"/>
        <family val="2"/>
        <scheme val="minor"/>
      </rPr>
      <t xml:space="preserve">2 </t>
    </r>
    <r>
      <rPr>
        <sz val="12"/>
        <color theme="1"/>
        <rFont val="Calibri"/>
        <family val="2"/>
        <scheme val="minor"/>
      </rPr>
      <t>Information about your</t>
    </r>
    <r>
      <rPr>
        <b/>
        <sz val="12"/>
        <color theme="1"/>
        <rFont val="Calibri"/>
        <family val="2"/>
        <scheme val="minor"/>
      </rPr>
      <t xml:space="preserve"> qualifying person(s). </t>
    </r>
    <r>
      <rPr>
        <sz val="12"/>
        <color theme="1"/>
        <rFont val="Calibri"/>
        <family val="2"/>
        <scheme val="minor"/>
      </rPr>
      <t>If you have more than two qualifying persons, see the instructions.</t>
    </r>
  </si>
  <si>
    <t>(a) Qualifying person’s name</t>
  </si>
  <si>
    <t>(b) Qualifying person’s social security number</t>
  </si>
  <si>
    <r>
      <t xml:space="preserve">(c) </t>
    </r>
    <r>
      <rPr>
        <b/>
        <sz val="11"/>
        <color theme="1"/>
        <rFont val="Calibri"/>
        <family val="2"/>
        <scheme val="minor"/>
      </rPr>
      <t>Qualified expenses</t>
    </r>
    <r>
      <rPr>
        <sz val="11"/>
        <color theme="1"/>
        <rFont val="Calibri"/>
        <family val="2"/>
        <scheme val="minor"/>
      </rPr>
      <t xml:space="preserve"> you incurred and paid in 2020 for the person listed in column (a)</t>
    </r>
  </si>
  <si>
    <t>First</t>
  </si>
  <si>
    <t>Last</t>
  </si>
  <si>
    <r>
      <rPr>
        <b/>
        <sz val="11"/>
        <color theme="1"/>
        <rFont val="Calibri"/>
        <family val="2"/>
        <scheme val="minor"/>
      </rPr>
      <t>8</t>
    </r>
    <r>
      <rPr>
        <sz val="11"/>
        <color theme="1"/>
        <rFont val="Calibri"/>
        <family val="2"/>
        <scheme val="minor"/>
      </rPr>
      <t xml:space="preserve">  Enter on line 8 the decimal amount shown below that applies to the amount on line 7.</t>
    </r>
  </si>
  <si>
    <r>
      <rPr>
        <b/>
        <sz val="12"/>
        <color theme="1"/>
        <rFont val="Calibri"/>
        <family val="2"/>
        <scheme val="minor"/>
      </rPr>
      <t>Part III</t>
    </r>
    <r>
      <rPr>
        <sz val="12"/>
        <color theme="1"/>
        <rFont val="Calibri"/>
        <family val="2"/>
        <scheme val="minor"/>
      </rPr>
      <t xml:space="preserve"> - Dependent Care Benefits</t>
    </r>
  </si>
  <si>
    <r>
      <t xml:space="preserve">19  </t>
    </r>
    <r>
      <rPr>
        <sz val="11"/>
        <color theme="1"/>
        <rFont val="Calibri"/>
        <family val="2"/>
        <scheme val="minor"/>
      </rPr>
      <t>Enter the amount shown below that applies to you.
• If married filing jointly, enter your spouse’s earned income (if you or your spouse was a student or was disabled, see the instructions for line 5).
• If married filing separately, see instructions.
• All others, enter the amount from line 18.</t>
    </r>
  </si>
  <si>
    <t>To claim the child and dependent care credit, complete lines 27 through 31 below.</t>
  </si>
  <si>
    <r>
      <t>Schedule</t>
    </r>
    <r>
      <rPr>
        <sz val="18"/>
        <color theme="1"/>
        <rFont val="Calibri"/>
        <family val="2"/>
        <scheme val="minor"/>
      </rPr>
      <t xml:space="preserve"> 8812</t>
    </r>
  </si>
  <si>
    <t>Additional Child Tax Credit</t>
  </si>
  <si>
    <r>
      <rPr>
        <b/>
        <sz val="12"/>
        <color theme="1"/>
        <rFont val="Calibri"/>
        <family val="2"/>
        <scheme val="minor"/>
      </rPr>
      <t>Part I</t>
    </r>
    <r>
      <rPr>
        <sz val="12"/>
        <color theme="1"/>
        <rFont val="Calibri"/>
        <family val="2"/>
        <scheme val="minor"/>
      </rPr>
      <t xml:space="preserve"> - All Filers</t>
    </r>
  </si>
  <si>
    <r>
      <rPr>
        <b/>
        <sz val="12"/>
        <color theme="1"/>
        <rFont val="Calibri"/>
        <family val="2"/>
        <scheme val="minor"/>
      </rPr>
      <t xml:space="preserve">Caution: </t>
    </r>
    <r>
      <rPr>
        <sz val="12"/>
        <color theme="1"/>
        <rFont val="Calibri"/>
        <family val="2"/>
        <scheme val="minor"/>
      </rPr>
      <t>If you file Form 2555,</t>
    </r>
    <r>
      <rPr>
        <b/>
        <sz val="12"/>
        <color theme="1"/>
        <rFont val="Calibri"/>
        <family val="2"/>
        <scheme val="minor"/>
      </rPr>
      <t xml:space="preserve"> stop here; </t>
    </r>
    <r>
      <rPr>
        <sz val="12"/>
        <color theme="1"/>
        <rFont val="Calibri"/>
        <family val="2"/>
        <scheme val="minor"/>
      </rPr>
      <t>you cannot claim the additional child tax credit.</t>
    </r>
  </si>
  <si>
    <r>
      <rPr>
        <b/>
        <sz val="11"/>
        <color theme="1"/>
        <rFont val="Calibri"/>
        <family val="2"/>
        <scheme val="minor"/>
      </rPr>
      <t>4</t>
    </r>
    <r>
      <rPr>
        <sz val="11"/>
        <color theme="1"/>
        <rFont val="Calibri"/>
        <family val="2"/>
        <scheme val="minor"/>
      </rPr>
      <t xml:space="preserve">  Number of qualifying children under 17 with the required social security number:</t>
    </r>
  </si>
  <si>
    <t>X $1,400</t>
  </si>
  <si>
    <t>6b</t>
  </si>
  <si>
    <t>6a</t>
  </si>
  <si>
    <r>
      <rPr>
        <b/>
        <sz val="11"/>
        <color theme="1"/>
        <rFont val="Calibri"/>
        <family val="2"/>
        <scheme val="minor"/>
      </rPr>
      <t xml:space="preserve">No. </t>
    </r>
    <r>
      <rPr>
        <sz val="11"/>
        <color theme="1"/>
        <rFont val="Calibri"/>
        <family val="2"/>
        <scheme val="minor"/>
      </rPr>
      <t xml:space="preserve"> Leave line 7 blank and enter -0- on line 8.</t>
    </r>
  </si>
  <si>
    <r>
      <rPr>
        <b/>
        <sz val="11"/>
        <color theme="1"/>
        <rFont val="Calibri"/>
        <family val="2"/>
        <scheme val="minor"/>
      </rPr>
      <t xml:space="preserve">Next. </t>
    </r>
    <r>
      <rPr>
        <sz val="11"/>
        <color theme="1"/>
        <rFont val="Calibri"/>
        <family val="2"/>
        <scheme val="minor"/>
      </rPr>
      <t>On line 4, is the amount $4,200 or more?</t>
    </r>
  </si>
  <si>
    <r>
      <rPr>
        <b/>
        <sz val="11"/>
        <color theme="1"/>
        <rFont val="Calibri"/>
        <family val="2"/>
        <scheme val="minor"/>
      </rPr>
      <t xml:space="preserve">No.  </t>
    </r>
    <r>
      <rPr>
        <sz val="11"/>
        <color theme="1"/>
        <rFont val="Calibri"/>
        <family val="2"/>
        <scheme val="minor"/>
      </rPr>
      <t>If line 8 is zero,</t>
    </r>
    <r>
      <rPr>
        <b/>
        <sz val="11"/>
        <color theme="1"/>
        <rFont val="Calibri"/>
        <family val="2"/>
        <scheme val="minor"/>
      </rPr>
      <t xml:space="preserve"> stop here;</t>
    </r>
    <r>
      <rPr>
        <sz val="11"/>
        <color theme="1"/>
        <rFont val="Calibri"/>
        <family val="2"/>
        <scheme val="minor"/>
      </rPr>
      <t xml:space="preserve"> you cannot claim this credit. Otherwise, skip Part II and enter the</t>
    </r>
    <r>
      <rPr>
        <b/>
        <sz val="11"/>
        <color theme="1"/>
        <rFont val="Calibri"/>
        <family val="2"/>
        <scheme val="minor"/>
      </rPr>
      <t xml:space="preserve"> smaller </t>
    </r>
    <r>
      <rPr>
        <sz val="11"/>
        <color theme="1"/>
        <rFont val="Calibri"/>
        <family val="2"/>
        <scheme val="minor"/>
      </rPr>
      <t>of line 5 or line 8 on line 15.</t>
    </r>
  </si>
  <si>
    <r>
      <rPr>
        <b/>
        <sz val="11"/>
        <color theme="1"/>
        <rFont val="Calibri"/>
        <family val="2"/>
        <scheme val="minor"/>
      </rPr>
      <t xml:space="preserve">Yes. </t>
    </r>
    <r>
      <rPr>
        <sz val="11"/>
        <color theme="1"/>
        <rFont val="Calibri"/>
        <family val="2"/>
        <scheme val="minor"/>
      </rPr>
      <t>If line 8 is equal to or more than line 5, skip Part II and enter the amount from line 5 on line 15. Otherwise, go to line 9.</t>
    </r>
  </si>
  <si>
    <r>
      <rPr>
        <b/>
        <sz val="12"/>
        <color theme="1"/>
        <rFont val="Calibri"/>
        <family val="2"/>
        <scheme val="minor"/>
      </rPr>
      <t>Part II</t>
    </r>
    <r>
      <rPr>
        <sz val="12"/>
        <color theme="1"/>
        <rFont val="Calibri"/>
        <family val="2"/>
        <scheme val="minor"/>
      </rPr>
      <t xml:space="preserve"> - Certain Filers Who Have Three or More Qualifying Children</t>
    </r>
  </si>
  <si>
    <r>
      <t xml:space="preserve">12  1040 and 1040-SR filers:  </t>
    </r>
    <r>
      <rPr>
        <sz val="11"/>
        <color theme="1"/>
        <rFont val="Calibri"/>
        <family val="2"/>
        <scheme val="minor"/>
      </rPr>
      <t xml:space="preserve">Enter the total of the amounts from Form 1040 or 1040-SR, line 27, and Schedule 3 (Form 1040), line 10.  </t>
    </r>
    <r>
      <rPr>
        <b/>
        <sz val="11"/>
        <color theme="1"/>
        <rFont val="Calibri"/>
        <family val="2"/>
        <scheme val="minor"/>
      </rPr>
      <t xml:space="preserve">1040-NR filers:  </t>
    </r>
    <r>
      <rPr>
        <sz val="11"/>
        <color theme="1"/>
        <rFont val="Calibri"/>
        <family val="2"/>
        <scheme val="minor"/>
      </rPr>
      <t>Enter the amount from Schedule 3 (Form 1040), line 10.</t>
    </r>
  </si>
  <si>
    <r>
      <rPr>
        <b/>
        <sz val="12"/>
        <color theme="1"/>
        <rFont val="Calibri"/>
        <family val="2"/>
        <scheme val="minor"/>
      </rPr>
      <t>Part III</t>
    </r>
    <r>
      <rPr>
        <sz val="12"/>
        <color theme="1"/>
        <rFont val="Calibri"/>
        <family val="2"/>
        <scheme val="minor"/>
      </rPr>
      <t xml:space="preserve"> - Additional Child Tax Credit</t>
    </r>
  </si>
  <si>
    <r>
      <rPr>
        <b/>
        <sz val="11"/>
        <color theme="1"/>
        <rFont val="Calibri"/>
        <family val="2"/>
        <scheme val="minor"/>
      </rPr>
      <t xml:space="preserve">Next, </t>
    </r>
    <r>
      <rPr>
        <sz val="11"/>
        <color theme="1"/>
        <rFont val="Calibri"/>
        <family val="2"/>
        <scheme val="minor"/>
      </rPr>
      <t>enter the</t>
    </r>
    <r>
      <rPr>
        <b/>
        <sz val="11"/>
        <color theme="1"/>
        <rFont val="Calibri"/>
        <family val="2"/>
        <scheme val="minor"/>
      </rPr>
      <t xml:space="preserve"> smaller </t>
    </r>
    <r>
      <rPr>
        <sz val="11"/>
        <color theme="1"/>
        <rFont val="Calibri"/>
        <family val="2"/>
        <scheme val="minor"/>
      </rPr>
      <t>of line 5 or line 14 on line 15.</t>
    </r>
  </si>
  <si>
    <r>
      <rPr>
        <b/>
        <sz val="11"/>
        <color theme="1"/>
        <rFont val="Calibri"/>
        <family val="2"/>
        <scheme val="minor"/>
      </rPr>
      <t xml:space="preserve">No. </t>
    </r>
    <r>
      <rPr>
        <sz val="11"/>
        <color theme="1"/>
        <rFont val="Calibri"/>
        <family val="2"/>
        <scheme val="minor"/>
      </rPr>
      <t>Enter -0-.</t>
    </r>
  </si>
  <si>
    <r>
      <t xml:space="preserve">22  </t>
    </r>
    <r>
      <rPr>
        <sz val="11"/>
        <color theme="1"/>
        <rFont val="Calibri"/>
        <family val="2"/>
        <scheme val="minor"/>
      </rPr>
      <t>Is any amount on line 12 from your sole proprietorship or partnership?</t>
    </r>
    <r>
      <rPr>
        <b/>
        <sz val="11"/>
        <color theme="1"/>
        <rFont val="Calibri"/>
        <family val="2"/>
        <scheme val="minor"/>
      </rPr>
      <t xml:space="preserve"> </t>
    </r>
  </si>
  <si>
    <t>Step 1 All Filers</t>
  </si>
  <si>
    <t xml:space="preserve">1. If, in 2020: </t>
  </si>
  <si>
    <t>• 3 or more children lived with you, is the amount on Form 1040 or 1040-SR, line 11, less than $50,954 ($56,844 if married filing jointly)?</t>
  </si>
  <si>
    <t>• 2 children lived with you, is the amount on Form 1040 or 1040-SR, line 11, less than $47,440 ($53,330 if married filing jointly)?</t>
  </si>
  <si>
    <t>• 1 child lived with you, is the amount on Form 1040 or 1040-SR, line 11, less than $41,756 ($47,646 if married filing jointly)?</t>
  </si>
  <si>
    <t>• No children lived with you, is the amount on Form 1040 or 1040-SR, line 11, less than $15,820 ($21,710 if married filing jointly)?</t>
  </si>
  <si>
    <t>2. Do you, and your spouse if filing a joint return, have a social security number issued on or before the due date of your 2020 return (including extensions) that allows you to work and is valid for EIC purposes (explained later under Definitions and Special Rules)?</t>
  </si>
  <si>
    <t>Earned Income Credit (EIC)</t>
  </si>
  <si>
    <t>3. Is your filing status married filing separately?</t>
  </si>
  <si>
    <r>
      <t xml:space="preserve">No. </t>
    </r>
    <r>
      <rPr>
        <sz val="11"/>
        <color theme="1"/>
        <rFont val="Calibri"/>
        <family val="2"/>
        <scheme val="minor"/>
      </rPr>
      <t>Continue</t>
    </r>
  </si>
  <si>
    <t>5. Were you or your spouse a nonresident alien for any part of 2020?</t>
  </si>
  <si>
    <r>
      <rPr>
        <b/>
        <sz val="11"/>
        <color theme="1"/>
        <rFont val="Calibri"/>
        <family val="2"/>
        <scheme val="minor"/>
      </rPr>
      <t>Yes.</t>
    </r>
    <r>
      <rPr>
        <sz val="11"/>
        <color theme="1"/>
        <rFont val="Calibri"/>
        <family val="2"/>
        <scheme val="minor"/>
      </rPr>
      <t xml:space="preserve"> See Nonresident aliens, later, under Definitions and Special Rules.</t>
    </r>
  </si>
  <si>
    <t>Step 2 Investment Income</t>
  </si>
  <si>
    <t>1. Add the amounts from Form 1040 or 1040-SR:</t>
  </si>
  <si>
    <t>Line 2a</t>
  </si>
  <si>
    <t>Line 2b</t>
  </si>
  <si>
    <t>Line 3b</t>
  </si>
  <si>
    <t>+</t>
  </si>
  <si>
    <t>Line 7*</t>
  </si>
  <si>
    <t>*If line 7 is a loss, enter -0-.</t>
  </si>
  <si>
    <t>Investment Income</t>
  </si>
  <si>
    <t>=</t>
  </si>
  <si>
    <t>2. Is your investment income more than $3,650?</t>
  </si>
  <si>
    <r>
      <rPr>
        <b/>
        <sz val="11"/>
        <color theme="1"/>
        <rFont val="Calibri"/>
        <family val="2"/>
        <scheme val="minor"/>
      </rPr>
      <t xml:space="preserve">No. </t>
    </r>
    <r>
      <rPr>
        <sz val="11"/>
        <color theme="1"/>
        <rFont val="Calibri"/>
        <family val="2"/>
        <scheme val="minor"/>
      </rPr>
      <t>Skip question 3; go to question 4.</t>
    </r>
  </si>
  <si>
    <r>
      <rPr>
        <b/>
        <sz val="11"/>
        <color theme="1"/>
        <rFont val="Calibri"/>
        <family val="2"/>
        <scheme val="minor"/>
      </rPr>
      <t xml:space="preserve">No. </t>
    </r>
    <r>
      <rPr>
        <sz val="11"/>
        <color theme="1"/>
        <rFont val="Calibri"/>
        <family val="2"/>
        <scheme val="minor"/>
      </rPr>
      <t>Go to Step 2.</t>
    </r>
  </si>
  <si>
    <t>3. Are you filing Form 4797 (relating to sales of business property)?</t>
  </si>
  <si>
    <r>
      <rPr>
        <b/>
        <sz val="11"/>
        <color theme="1"/>
        <rFont val="Calibri"/>
        <family val="2"/>
        <scheme val="minor"/>
      </rPr>
      <t>Yes.</t>
    </r>
    <r>
      <rPr>
        <sz val="11"/>
        <color theme="1"/>
        <rFont val="Calibri"/>
        <family val="2"/>
        <scheme val="minor"/>
      </rPr>
      <t xml:space="preserve"> See Form 4797 filers, later, under Definitions and Special Rules.</t>
    </r>
  </si>
  <si>
    <r>
      <rPr>
        <b/>
        <sz val="11"/>
        <color theme="1"/>
        <rFont val="Calibri"/>
        <family val="2"/>
        <scheme val="minor"/>
      </rPr>
      <t>No. STOP</t>
    </r>
    <r>
      <rPr>
        <sz val="11"/>
        <color theme="1"/>
        <rFont val="Calibri"/>
        <family val="2"/>
        <scheme val="minor"/>
      </rPr>
      <t xml:space="preserve">  You can't take the credit.</t>
    </r>
  </si>
  <si>
    <t>4. Do any of the following apply for 2020?                                                                                                                                                                                                                         • You are filing Schedule E.                                                                                                                                                                                                                                                      • You are reporting income from the rental of personal property not used in a trade or business.                                                                                                                            • You are filing Form 8814 (relating to election to report child's interest and dividends on your return).                                                                                                                      • You have income or loss from a passive activity.</t>
  </si>
  <si>
    <r>
      <rPr>
        <b/>
        <sz val="11"/>
        <color theme="1"/>
        <rFont val="Calibri"/>
        <family val="2"/>
        <scheme val="minor"/>
      </rPr>
      <t xml:space="preserve">Yes. </t>
    </r>
    <r>
      <rPr>
        <sz val="11"/>
        <color theme="1"/>
        <rFont val="Calibri"/>
        <family val="2"/>
        <scheme val="minor"/>
      </rPr>
      <t>Use Worksheet 1 in Pub. 596 to see if you can take the credit.</t>
    </r>
  </si>
  <si>
    <r>
      <rPr>
        <b/>
        <sz val="11"/>
        <color theme="1"/>
        <rFont val="Calibri"/>
        <family val="2"/>
        <scheme val="minor"/>
      </rPr>
      <t>No.</t>
    </r>
    <r>
      <rPr>
        <sz val="11"/>
        <color theme="1"/>
        <rFont val="Calibri"/>
        <family val="2"/>
        <scheme val="minor"/>
      </rPr>
      <t xml:space="preserve"> Go to Step 3.</t>
    </r>
  </si>
  <si>
    <t>Step 3 Qualifying Child</t>
  </si>
  <si>
    <t>A qualifying child for the EIC is a child who is your…</t>
  </si>
  <si>
    <t xml:space="preserve">
Son, daughter, stepchild, foster child, brother, sister, stepbrother, stepsister, half brother, half sister, or a descendant of any of them (for example, your grandchild, niece, or nephew)</t>
  </si>
  <si>
    <t>was ...
Under age 19 at the end of 2020 and younger than you (or your spouse, if filing jointly)</t>
  </si>
  <si>
    <t>AND</t>
  </si>
  <si>
    <t>or</t>
  </si>
  <si>
    <t>Under age 24 at the end of 2020, a student (defined later), and younger than you (or your spouse, if filing jointly)</t>
  </si>
  <si>
    <t>Any age and permanently and totally disabled (defined later)</t>
  </si>
  <si>
    <t xml:space="preserve">
Who isn't filing a joint return for 2020 or is filing a joint return for 2020 only to claim a refund of withheld income tax or estimated tax paid (see Pub. 596 for examples)</t>
  </si>
  <si>
    <t>Who lived with you in the United States for more than half of 2020.</t>
  </si>
  <si>
    <t>1. Are you claiming at least one child who meets the conditions to be your qualifying child and, unless the child was born and died in 2020, has a valid SSN as defined later?</t>
  </si>
  <si>
    <r>
      <rPr>
        <b/>
        <sz val="11"/>
        <color theme="1"/>
        <rFont val="Calibri"/>
        <family val="2"/>
        <scheme val="minor"/>
      </rPr>
      <t>No.</t>
    </r>
    <r>
      <rPr>
        <sz val="11"/>
        <color theme="1"/>
        <rFont val="Calibri"/>
        <family val="2"/>
        <scheme val="minor"/>
      </rPr>
      <t xml:space="preserve"> Skip questions 2 and 3; go to Step 4.</t>
    </r>
  </si>
  <si>
    <t>2. Are you filing a joint return for 2020?</t>
  </si>
  <si>
    <r>
      <rPr>
        <b/>
        <sz val="11"/>
        <color theme="1"/>
        <rFont val="Calibri"/>
        <family val="2"/>
        <scheme val="minor"/>
      </rPr>
      <t>Yes.</t>
    </r>
    <r>
      <rPr>
        <sz val="11"/>
        <color theme="1"/>
        <rFont val="Calibri"/>
        <family val="2"/>
        <scheme val="minor"/>
      </rPr>
      <t xml:space="preserve"> Skip question 3 and Step 4; go to Step 5.</t>
    </r>
  </si>
  <si>
    <t>3. Could you be a qualifying child of another person for 2020? (Check “No” if the other person isn't required to file, and isn't filing, a 2020 tax return or is filing a 2020 return only to claim a refund of withheld income tax or estimated tax paid (see Pub. 596 for examples).)</t>
  </si>
  <si>
    <r>
      <rPr>
        <b/>
        <sz val="11"/>
        <color theme="1"/>
        <rFont val="Calibri"/>
        <family val="2"/>
        <scheme val="minor"/>
      </rPr>
      <t>No.</t>
    </r>
    <r>
      <rPr>
        <sz val="11"/>
        <color theme="1"/>
        <rFont val="Calibri"/>
        <family val="2"/>
        <scheme val="minor"/>
      </rPr>
      <t xml:space="preserve"> Skip Step 4; go to Step 5.</t>
    </r>
  </si>
  <si>
    <t>Step 4 Filers Without a Qualifying Child</t>
  </si>
  <si>
    <t>1. Is the amount on Form 1040 or 1040-SR, line 11, less than $15,820 ($21,710 if married filing jointly)?</t>
  </si>
  <si>
    <t>2. Were you, or your spouse if filing a joint return, at least age 25 but under age 65 at the end of 2020? (Check “Yes” if you, or your spouse if filing a joint return, were born after December 31, 1955, and before January 2, 1996.) If your spouse died in 2020 or if you are preparing a return for someone who died in 2020, see Pub. 596 before you answer.</t>
  </si>
  <si>
    <r>
      <t xml:space="preserve">No. STOP </t>
    </r>
    <r>
      <rPr>
        <sz val="11"/>
        <color theme="1"/>
        <rFont val="Calibri"/>
        <family val="2"/>
        <scheme val="minor"/>
      </rPr>
      <t>You can't take the credit.</t>
    </r>
  </si>
  <si>
    <t>3. Was your main home, and your spouse's if filing a joint return, in the United States for more than half of 2020? Members of the military stationed outside the United States, see Members of the military, later, before you answer.</t>
  </si>
  <si>
    <t>4. Are you filing a joint return for 2020?</t>
  </si>
  <si>
    <r>
      <rPr>
        <b/>
        <sz val="11"/>
        <color theme="1"/>
        <rFont val="Calibri"/>
        <family val="2"/>
        <scheme val="minor"/>
      </rPr>
      <t xml:space="preserve">Yes. </t>
    </r>
    <r>
      <rPr>
        <sz val="11"/>
        <color theme="1"/>
        <rFont val="Calibri"/>
        <family val="2"/>
        <scheme val="minor"/>
      </rPr>
      <t>Skip questions 5 and 6; go to Step 5.</t>
    </r>
  </si>
  <si>
    <t>5. Could you be a qualifying child of another person for 2020? (Check “No” if the other person isn't required to file, and isn't filing, a 2020 tax return or is filing a 2020 return only to claim a refund of withheld income tax or estimated tax paid (see Pub. 596 for examples).)</t>
  </si>
  <si>
    <t>6. Can you be claimed as a dependent on someone else's 2020 tax return?</t>
  </si>
  <si>
    <r>
      <t xml:space="preserve">Yes. STOP </t>
    </r>
    <r>
      <rPr>
        <sz val="11"/>
        <color theme="1"/>
        <rFont val="Calibri"/>
        <family val="2"/>
        <scheme val="minor"/>
      </rPr>
      <t>You can't take the credit.</t>
    </r>
  </si>
  <si>
    <r>
      <rPr>
        <b/>
        <sz val="11"/>
        <color theme="1"/>
        <rFont val="Calibri"/>
        <family val="2"/>
        <scheme val="minor"/>
      </rPr>
      <t xml:space="preserve">No. </t>
    </r>
    <r>
      <rPr>
        <sz val="11"/>
        <color theme="1"/>
        <rFont val="Calibri"/>
        <family val="2"/>
        <scheme val="minor"/>
      </rPr>
      <t>Go to Step 5.</t>
    </r>
  </si>
  <si>
    <t>Step 5 Earned Income</t>
  </si>
  <si>
    <t>1. Are you filing Schedule SE because you were a member of the clergy or you had church employee income of $108.28 or more?</t>
  </si>
  <si>
    <r>
      <t xml:space="preserve">Yes. </t>
    </r>
    <r>
      <rPr>
        <sz val="11"/>
        <color theme="1"/>
        <rFont val="Calibri"/>
        <family val="2"/>
        <scheme val="minor"/>
      </rPr>
      <t>See Clergy or Church employees, whichever applies.</t>
    </r>
  </si>
  <si>
    <t>Earned Income Worksheet</t>
  </si>
  <si>
    <t>3. If you have:                                                                                                                                                                                                                                                                                                                                                                                            • 3 or more qualifying children, is your earned income less than $50,954 ($56,844 if married filing jointly)?                                                                                                                                                                                                                                                                                                                               • 2 qualifying children, is your earned income less than $47,440 ($53,330 if married filing jointly)?                                                                                                                                                                                                                                    • 1 qualifying child, is your earned income less than $41,756 ($47,646 if married filing jointly)?                                                                                                                                                                                                                                              • No qualifying children, is your earned income less than $15,820 ($21,710 if married filing jointly)?</t>
  </si>
  <si>
    <r>
      <t xml:space="preserve">Yes. </t>
    </r>
    <r>
      <rPr>
        <sz val="11"/>
        <color theme="1"/>
        <rFont val="Calibri"/>
        <family val="2"/>
        <scheme val="minor"/>
      </rPr>
      <t>Go to Step 6.</t>
    </r>
  </si>
  <si>
    <t>Step 6 How To Figure the Credit</t>
  </si>
  <si>
    <t xml:space="preserve">2. Were you self-employed at any time in 2020, or are you filing Schedule SE because you were a member of the clergy or you had church employee income, or are you filing Schedule C as a statutory employee?                                                                                                                                                                                                                                    </t>
  </si>
  <si>
    <r>
      <t>Yes.</t>
    </r>
    <r>
      <rPr>
        <sz val="11"/>
        <color theme="1"/>
        <rFont val="Calibri"/>
        <family val="2"/>
        <scheme val="minor"/>
      </rPr>
      <t xml:space="preserve"> Skip question 3 and Step 6; go to Worksheet B.</t>
    </r>
  </si>
  <si>
    <t>1. Do you want the IRS to figure the credit for you?</t>
  </si>
  <si>
    <r>
      <t xml:space="preserve">Yes. </t>
    </r>
    <r>
      <rPr>
        <sz val="11"/>
        <color theme="1"/>
        <rFont val="Calibri"/>
        <family val="2"/>
        <scheme val="minor"/>
      </rPr>
      <t>See Credit figured by the IRS, later.</t>
    </r>
  </si>
  <si>
    <r>
      <t xml:space="preserve">No. </t>
    </r>
    <r>
      <rPr>
        <sz val="11"/>
        <color theme="1"/>
        <rFont val="Calibri"/>
        <family val="2"/>
        <scheme val="minor"/>
      </rPr>
      <t>Go to Worksheet A.</t>
    </r>
  </si>
  <si>
    <r>
      <t xml:space="preserve">1  </t>
    </r>
    <r>
      <rPr>
        <sz val="11"/>
        <color theme="1"/>
        <rFont val="Calibri"/>
        <family val="2"/>
        <scheme val="minor"/>
      </rPr>
      <t>Enter your earned income from Step 5.</t>
    </r>
  </si>
  <si>
    <r>
      <t xml:space="preserve">3  </t>
    </r>
    <r>
      <rPr>
        <sz val="11"/>
        <color theme="1"/>
        <rFont val="Calibri"/>
        <family val="2"/>
        <scheme val="minor"/>
      </rPr>
      <t>Enter the amount from Form 1040 or 1040-SR, line 11.</t>
    </r>
  </si>
  <si>
    <r>
      <rPr>
        <b/>
        <sz val="11"/>
        <color theme="1"/>
        <rFont val="Calibri"/>
        <family val="2"/>
        <scheme val="minor"/>
      </rPr>
      <t xml:space="preserve">4  </t>
    </r>
    <r>
      <rPr>
        <sz val="11"/>
        <color theme="1"/>
        <rFont val="Calibri"/>
        <family val="2"/>
        <scheme val="minor"/>
      </rPr>
      <t>Are the amounts on lines 3 and 1 the same?</t>
    </r>
  </si>
  <si>
    <r>
      <rPr>
        <b/>
        <sz val="11"/>
        <color theme="1"/>
        <rFont val="Calibri"/>
        <family val="2"/>
        <scheme val="minor"/>
      </rPr>
      <t xml:space="preserve">Yes. </t>
    </r>
    <r>
      <rPr>
        <sz val="11"/>
        <color theme="1"/>
        <rFont val="Calibri"/>
        <family val="2"/>
        <scheme val="minor"/>
      </rPr>
      <t>Skip line 5; enter the amount from line 2 on line 6.</t>
    </r>
  </si>
  <si>
    <r>
      <t>No.</t>
    </r>
    <r>
      <rPr>
        <sz val="11"/>
        <color theme="1"/>
        <rFont val="Calibri"/>
        <family val="2"/>
        <scheme val="minor"/>
      </rPr>
      <t xml:space="preserve"> Go to line 5.</t>
    </r>
  </si>
  <si>
    <r>
      <rPr>
        <b/>
        <sz val="12"/>
        <color theme="1"/>
        <rFont val="Calibri"/>
        <family val="2"/>
        <scheme val="minor"/>
      </rPr>
      <t>Part 1</t>
    </r>
    <r>
      <rPr>
        <sz val="12"/>
        <color theme="1"/>
        <rFont val="Calibri"/>
        <family val="2"/>
        <scheme val="minor"/>
      </rPr>
      <t xml:space="preserve"> - All Filers Using Worksheet A</t>
    </r>
  </si>
  <si>
    <r>
      <rPr>
        <b/>
        <sz val="12"/>
        <color theme="1"/>
        <rFont val="Calibri"/>
        <family val="2"/>
        <scheme val="minor"/>
      </rPr>
      <t>Part 2</t>
    </r>
    <r>
      <rPr>
        <sz val="12"/>
        <color theme="1"/>
        <rFont val="Calibri"/>
        <family val="2"/>
        <scheme val="minor"/>
      </rPr>
      <t xml:space="preserve"> - Filers Who Answered “No”on Line 4 </t>
    </r>
  </si>
  <si>
    <r>
      <t xml:space="preserve">5  </t>
    </r>
    <r>
      <rPr>
        <sz val="11"/>
        <color theme="1"/>
        <rFont val="Calibri"/>
        <family val="2"/>
        <scheme val="minor"/>
      </rPr>
      <t>If you have: _x001F_                                                                                                                                                                                                                                                                                                                                                                                                          • No qualifying children, is the amount on line 3 less than $8,800($14,700 if married filing jointly)?_x001F_                                                                                                                                                                                                                                                  • 1 or more qualifying children, is the amount on line 3 less than$19,350 ($25,250 if married filing jointly)?</t>
    </r>
  </si>
  <si>
    <r>
      <rPr>
        <b/>
        <sz val="11"/>
        <color theme="1"/>
        <rFont val="Calibri"/>
        <family val="2"/>
        <scheme val="minor"/>
      </rPr>
      <t>Yes.</t>
    </r>
    <r>
      <rPr>
        <sz val="11"/>
        <color theme="1"/>
        <rFont val="Calibri"/>
        <family val="2"/>
        <scheme val="minor"/>
      </rPr>
      <t xml:space="preserve"> Leave line 5 blank; enter the amount from line 2 on line 6.</t>
    </r>
  </si>
  <si>
    <t>6  This is your earned income credit.</t>
  </si>
  <si>
    <r>
      <t xml:space="preserve">No. </t>
    </r>
    <r>
      <rPr>
        <sz val="11"/>
        <color theme="1"/>
        <rFont val="Calibri"/>
        <family val="2"/>
        <scheme val="minor"/>
      </rPr>
      <t>Look up the amount on line 3 in the EIC Table to find the credit. Be sure you use the correct column for your filing status and the number of children you have. Enter the credit here.</t>
    </r>
    <r>
      <rPr>
        <b/>
        <sz val="11"/>
        <color theme="1"/>
        <rFont val="Calibri"/>
        <family val="2"/>
        <scheme val="minor"/>
      </rPr>
      <t xml:space="preserve">  </t>
    </r>
    <r>
      <rPr>
        <sz val="11"/>
        <color theme="1"/>
        <rFont val="Calibri"/>
        <family val="2"/>
        <scheme val="minor"/>
      </rPr>
      <t>Look at the amounts on lines 5 and 2. Then, enter the smaller amount on line 6.</t>
    </r>
  </si>
  <si>
    <r>
      <rPr>
        <b/>
        <sz val="12"/>
        <color theme="1"/>
        <rFont val="Calibri"/>
        <family val="2"/>
        <scheme val="minor"/>
      </rPr>
      <t>Part 3</t>
    </r>
    <r>
      <rPr>
        <sz val="12"/>
        <color theme="1"/>
        <rFont val="Calibri"/>
        <family val="2"/>
        <scheme val="minor"/>
      </rPr>
      <t xml:space="preserve"> - Your Earned Income Credit </t>
    </r>
  </si>
  <si>
    <t>Filing Status</t>
  </si>
  <si>
    <t>Single, head of household, or qualifying widower</t>
  </si>
  <si>
    <t>Married filing Jointly</t>
  </si>
  <si>
    <r>
      <rPr>
        <b/>
        <sz val="12"/>
        <color theme="1"/>
        <rFont val="Calibri"/>
        <family val="2"/>
        <scheme val="minor"/>
      </rPr>
      <t xml:space="preserve">Use this worksheet if you answered “Yes” to Step 5, question 2. </t>
    </r>
    <r>
      <rPr>
        <sz val="12"/>
        <color theme="1"/>
        <rFont val="Calibri"/>
        <family val="2"/>
        <scheme val="minor"/>
      </rPr>
      <t xml:space="preserve">  Complete the parts below (Parts 1 through 3) that apply to you. Then, continue to Part 4. If you are married _x001F_ling a joint return, include your spouse’s amounts, if any, with yours to _x001F_gure the amounts to enter in Parts 1 through 3.1ec</t>
    </r>
  </si>
  <si>
    <r>
      <rPr>
        <b/>
        <sz val="12"/>
        <color theme="1"/>
        <rFont val="Calibri"/>
        <family val="2"/>
        <scheme val="minor"/>
      </rPr>
      <t>Part 1</t>
    </r>
    <r>
      <rPr>
        <sz val="12"/>
        <color theme="1"/>
        <rFont val="Calibri"/>
        <family val="2"/>
        <scheme val="minor"/>
      </rPr>
      <t xml:space="preserve"> - Self-Employed, Members of the Clergy, and People With Church Employee Income Filing Schedule SE</t>
    </r>
  </si>
  <si>
    <t>1a</t>
  </si>
  <si>
    <r>
      <rPr>
        <b/>
        <sz val="11"/>
        <color theme="1"/>
        <rFont val="Calibri"/>
        <family val="2"/>
        <scheme val="minor"/>
      </rPr>
      <t>1a</t>
    </r>
    <r>
      <rPr>
        <sz val="11"/>
        <color theme="1"/>
        <rFont val="Calibri"/>
        <family val="2"/>
        <scheme val="minor"/>
      </rPr>
      <t xml:space="preserve">  Enter the amount from Schedule SE, Part I, line 3.</t>
    </r>
  </si>
  <si>
    <t>1b</t>
  </si>
  <si>
    <r>
      <t xml:space="preserve">c  </t>
    </r>
    <r>
      <rPr>
        <sz val="11"/>
        <color theme="1"/>
        <rFont val="Calibri"/>
        <family val="2"/>
        <scheme val="minor"/>
      </rPr>
      <t>Combine lines 1a and 1b.</t>
    </r>
  </si>
  <si>
    <t>1c</t>
  </si>
  <si>
    <r>
      <t xml:space="preserve">b </t>
    </r>
    <r>
      <rPr>
        <sz val="11"/>
        <color theme="1"/>
        <rFont val="Calibri"/>
        <family val="2"/>
        <scheme val="minor"/>
      </rPr>
      <t xml:space="preserve"> Enter any amount from Schedule SE, Part I, line 4b and line 5a.</t>
    </r>
  </si>
  <si>
    <r>
      <t xml:space="preserve">d </t>
    </r>
    <r>
      <rPr>
        <sz val="11"/>
        <color theme="1"/>
        <rFont val="Calibri"/>
        <family val="2"/>
        <scheme val="minor"/>
      </rPr>
      <t xml:space="preserve"> Enter the amount from Schedule SE, Part I, line 13.</t>
    </r>
  </si>
  <si>
    <t>-</t>
  </si>
  <si>
    <r>
      <t xml:space="preserve">e </t>
    </r>
    <r>
      <rPr>
        <sz val="11"/>
        <color theme="1"/>
        <rFont val="Calibri"/>
        <family val="2"/>
        <scheme val="minor"/>
      </rPr>
      <t xml:space="preserve"> Subtract line 1d from line 1c.</t>
    </r>
  </si>
  <si>
    <t>1d</t>
  </si>
  <si>
    <t>1e</t>
  </si>
  <si>
    <r>
      <rPr>
        <b/>
        <sz val="12"/>
        <color theme="1"/>
        <rFont val="Calibri"/>
        <family val="2"/>
        <scheme val="minor"/>
      </rPr>
      <t>Part 2</t>
    </r>
    <r>
      <rPr>
        <sz val="12"/>
        <color theme="1"/>
        <rFont val="Calibri"/>
        <family val="2"/>
        <scheme val="minor"/>
      </rPr>
      <t xml:space="preserve"> - </t>
    </r>
    <r>
      <rPr>
        <b/>
        <sz val="12"/>
        <color theme="1"/>
        <rFont val="Calibri"/>
        <family val="2"/>
        <scheme val="minor"/>
      </rPr>
      <t>Self-Employed NOT Required To File Schedule SE.</t>
    </r>
    <r>
      <rPr>
        <sz val="12"/>
        <color theme="1"/>
        <rFont val="Calibri"/>
        <family val="2"/>
        <scheme val="minor"/>
      </rPr>
      <t xml:space="preserve">  For example, your net earnings from self-employment were less than $400.</t>
    </r>
  </si>
  <si>
    <r>
      <t xml:space="preserve">2  </t>
    </r>
    <r>
      <rPr>
        <sz val="11"/>
        <color theme="1"/>
        <rFont val="Calibri"/>
        <family val="2"/>
        <scheme val="minor"/>
      </rPr>
      <t>Don’t include on these lines any statutory employee income, any net profit from services performed as a notary public, any amount exempt from self-employment tax as the result of the filing and approval of Form 4029 or Form 4361, or any other amounts exempt from self-employment tax.</t>
    </r>
  </si>
  <si>
    <r>
      <rPr>
        <b/>
        <sz val="11"/>
        <color theme="1"/>
        <rFont val="Calibri"/>
        <family val="2"/>
        <scheme val="minor"/>
      </rPr>
      <t>a</t>
    </r>
    <r>
      <rPr>
        <sz val="11"/>
        <color theme="1"/>
        <rFont val="Calibri"/>
        <family val="2"/>
        <scheme val="minor"/>
      </rPr>
      <t xml:space="preserve">  Enter any net farm profit or (loss) from Schedule F, line 34; and from farm partnerships, Schedule K-1 (Form 1065), box 14, code A*.</t>
    </r>
  </si>
  <si>
    <t>2a</t>
  </si>
  <si>
    <r>
      <t xml:space="preserve">b </t>
    </r>
    <r>
      <rPr>
        <sz val="11"/>
        <color theme="1"/>
        <rFont val="Calibri"/>
        <family val="2"/>
        <scheme val="minor"/>
      </rPr>
      <t xml:space="preserve"> Enter any net profit or (loss) from Schedule C, line 31; and Schedule K-1 (Form 1065), box 14, code A (other than farming)*.</t>
    </r>
  </si>
  <si>
    <t>2b</t>
  </si>
  <si>
    <r>
      <t xml:space="preserve">c  </t>
    </r>
    <r>
      <rPr>
        <sz val="11"/>
        <color theme="1"/>
        <rFont val="Calibri"/>
        <family val="2"/>
        <scheme val="minor"/>
      </rPr>
      <t>Combine lines 2a and 2b.</t>
    </r>
  </si>
  <si>
    <t>2c</t>
  </si>
  <si>
    <r>
      <rPr>
        <b/>
        <sz val="12"/>
        <color theme="1"/>
        <rFont val="Calibri"/>
        <family val="2"/>
        <scheme val="minor"/>
      </rPr>
      <t>Part 3</t>
    </r>
    <r>
      <rPr>
        <sz val="12"/>
        <color theme="1"/>
        <rFont val="Calibri"/>
        <family val="2"/>
        <scheme val="minor"/>
      </rPr>
      <t xml:space="preserve"> - Statutory Employees Filing Schedule C</t>
    </r>
  </si>
  <si>
    <r>
      <t xml:space="preserve">3  </t>
    </r>
    <r>
      <rPr>
        <sz val="11"/>
        <color theme="1"/>
        <rFont val="Calibri"/>
        <family val="2"/>
        <scheme val="minor"/>
      </rPr>
      <t>Enter the amount from Schedule C, line 1, that you are filing as a statutory employee.</t>
    </r>
  </si>
  <si>
    <r>
      <rPr>
        <b/>
        <sz val="12"/>
        <color theme="1"/>
        <rFont val="Calibri"/>
        <family val="2"/>
        <scheme val="minor"/>
      </rPr>
      <t>Part 4</t>
    </r>
    <r>
      <rPr>
        <sz val="12"/>
        <color theme="1"/>
        <rFont val="Calibri"/>
        <family val="2"/>
        <scheme val="minor"/>
      </rPr>
      <t xml:space="preserve"> - All Filers Using Worksheet B</t>
    </r>
  </si>
  <si>
    <r>
      <t xml:space="preserve">4a.  </t>
    </r>
    <r>
      <rPr>
        <sz val="11"/>
        <color theme="1"/>
        <rFont val="Calibri"/>
        <family val="2"/>
        <scheme val="minor"/>
      </rPr>
      <t>Enter your earned income from Step 5.</t>
    </r>
  </si>
  <si>
    <r>
      <t xml:space="preserve">b.  </t>
    </r>
    <r>
      <rPr>
        <sz val="11"/>
        <color theme="1"/>
        <rFont val="Calibri"/>
        <family val="2"/>
        <scheme val="minor"/>
      </rPr>
      <t>Combine lines 1e, 2c, 3, and 4a. This is your total earned income.</t>
    </r>
    <r>
      <rPr>
        <b/>
        <sz val="11"/>
        <color theme="1"/>
        <rFont val="Calibri"/>
        <family val="2"/>
        <scheme val="minor"/>
      </rPr>
      <t xml:space="preserve">  </t>
    </r>
    <r>
      <rPr>
        <sz val="11"/>
        <color theme="1"/>
        <rFont val="Calibri"/>
        <family val="2"/>
        <scheme val="minor"/>
      </rPr>
      <t xml:space="preserve">If line 4b is zero or less, </t>
    </r>
    <r>
      <rPr>
        <b/>
        <sz val="11"/>
        <color theme="1"/>
        <rFont val="Calibri"/>
        <family val="2"/>
        <scheme val="minor"/>
      </rPr>
      <t>STOP</t>
    </r>
    <r>
      <rPr>
        <sz val="11"/>
        <color theme="1"/>
        <rFont val="Calibri"/>
        <family val="2"/>
        <scheme val="minor"/>
      </rPr>
      <t xml:space="preserve"> You can’t take the credit.</t>
    </r>
  </si>
  <si>
    <t>4a</t>
  </si>
  <si>
    <t>4b</t>
  </si>
  <si>
    <r>
      <t>5.</t>
    </r>
    <r>
      <rPr>
        <sz val="11"/>
        <color theme="1"/>
        <rFont val="Calibri"/>
        <family val="2"/>
        <scheme val="minor"/>
      </rPr>
      <t xml:space="preserve">  If you have:                                                                                                                                                                                                                                                                                                                                                                                • 3 or more qualifying children, is line 4b less than $50,954 ($56,844 if married filing jointly)?                                                                                                                                                                                                                                          • 2 qualifying children, is line 4b less than $47,440 ($53,330 if married filing jointly)?                                                                                                                                                                                                                                                                               • 1 qualifying child, is line 4b less than $41,756 ($47,646 if married filing jointly)?                                                                                                                                                                                                                                                                         • No qualifying children, is line 4b less than $15,820 ($21,710 if married filing jointly)?</t>
    </r>
  </si>
  <si>
    <r>
      <rPr>
        <b/>
        <sz val="11"/>
        <color theme="1"/>
        <rFont val="Calibri"/>
        <family val="2"/>
        <scheme val="minor"/>
      </rPr>
      <t>Yes.</t>
    </r>
    <r>
      <rPr>
        <sz val="11"/>
        <color theme="1"/>
        <rFont val="Calibri"/>
        <family val="2"/>
        <scheme val="minor"/>
      </rPr>
      <t xml:space="preserve"> If you want to figure the credit yourself, enter the amount from line 4b on line 6 of this worksheet.</t>
    </r>
  </si>
  <si>
    <r>
      <t xml:space="preserve">No. </t>
    </r>
    <r>
      <rPr>
        <sz val="11"/>
        <color theme="1"/>
        <rFont val="Calibri"/>
        <family val="2"/>
        <scheme val="minor"/>
      </rPr>
      <t xml:space="preserve">You can’t take the credit. </t>
    </r>
  </si>
  <si>
    <r>
      <t xml:space="preserve">6 </t>
    </r>
    <r>
      <rPr>
        <sz val="11"/>
        <color theme="1"/>
        <rFont val="Calibri"/>
        <family val="2"/>
        <scheme val="minor"/>
      </rPr>
      <t xml:space="preserve"> Enter your total earned income from Part 4, line 4b.</t>
    </r>
  </si>
  <si>
    <r>
      <t xml:space="preserve">8 </t>
    </r>
    <r>
      <rPr>
        <sz val="11"/>
        <color theme="1"/>
        <rFont val="Calibri"/>
        <family val="2"/>
        <scheme val="minor"/>
      </rPr>
      <t xml:space="preserve"> Enter the amount from Form 1040 or 1040-SR, line 11.</t>
    </r>
  </si>
  <si>
    <r>
      <t xml:space="preserve">9 </t>
    </r>
    <r>
      <rPr>
        <sz val="11"/>
        <color theme="1"/>
        <rFont val="Calibri"/>
        <family val="2"/>
        <scheme val="minor"/>
      </rPr>
      <t xml:space="preserve"> Are the amounts on lines 8 and 6 the same?</t>
    </r>
  </si>
  <si>
    <r>
      <rPr>
        <b/>
        <sz val="11"/>
        <color theme="1"/>
        <rFont val="Calibri"/>
        <family val="2"/>
        <scheme val="minor"/>
      </rPr>
      <t xml:space="preserve">Yes. </t>
    </r>
    <r>
      <rPr>
        <sz val="11"/>
        <color theme="1"/>
        <rFont val="Calibri"/>
        <family val="2"/>
        <scheme val="minor"/>
      </rPr>
      <t xml:space="preserve"> Skip line 10; enter the amount from line 7 on line 11.</t>
    </r>
  </si>
  <si>
    <r>
      <rPr>
        <b/>
        <sz val="11"/>
        <color theme="1"/>
        <rFont val="Calibri"/>
        <family val="2"/>
        <scheme val="minor"/>
      </rPr>
      <t>No.</t>
    </r>
    <r>
      <rPr>
        <sz val="11"/>
        <color theme="1"/>
        <rFont val="Calibri"/>
        <family val="2"/>
        <scheme val="minor"/>
      </rPr>
      <t xml:space="preserve">  Go to line 10.</t>
    </r>
  </si>
  <si>
    <t>Part 5 - All Filers Using Worksheet B</t>
  </si>
  <si>
    <r>
      <rPr>
        <b/>
        <sz val="12"/>
        <color theme="1"/>
        <rFont val="Calibri"/>
        <family val="2"/>
        <scheme val="minor"/>
      </rPr>
      <t>Part 6</t>
    </r>
    <r>
      <rPr>
        <sz val="12"/>
        <color theme="1"/>
        <rFont val="Calibri"/>
        <family val="2"/>
        <scheme val="minor"/>
      </rPr>
      <t xml:space="preserve"> - Filers Who Answered “No” on Line 9 </t>
    </r>
  </si>
  <si>
    <r>
      <rPr>
        <b/>
        <sz val="11"/>
        <color theme="1"/>
        <rFont val="Calibri"/>
        <family val="2"/>
        <scheme val="minor"/>
      </rPr>
      <t>Yes.</t>
    </r>
    <r>
      <rPr>
        <sz val="11"/>
        <color theme="1"/>
        <rFont val="Calibri"/>
        <family val="2"/>
        <scheme val="minor"/>
      </rPr>
      <t xml:space="preserve"> Leave line 10 blank; enter the amount from line 7 on line 11.</t>
    </r>
  </si>
  <si>
    <r>
      <t xml:space="preserve">No. Use </t>
    </r>
    <r>
      <rPr>
        <sz val="11"/>
        <color theme="1"/>
        <rFont val="Calibri"/>
        <family val="2"/>
        <scheme val="minor"/>
      </rPr>
      <t>line 8 to find thecredit. Enter the credit here.</t>
    </r>
  </si>
  <si>
    <r>
      <rPr>
        <b/>
        <sz val="12"/>
        <color theme="1"/>
        <rFont val="Calibri"/>
        <family val="2"/>
        <scheme val="minor"/>
      </rPr>
      <t>Part 7</t>
    </r>
    <r>
      <rPr>
        <sz val="12"/>
        <color theme="1"/>
        <rFont val="Calibri"/>
        <family val="2"/>
        <scheme val="minor"/>
      </rPr>
      <t xml:space="preserve"> - Your Earned Income Credit </t>
    </r>
  </si>
  <si>
    <r>
      <rPr>
        <sz val="11"/>
        <color theme="1"/>
        <rFont val="Calibri"/>
        <family val="2"/>
        <scheme val="minor"/>
      </rPr>
      <t xml:space="preserve">Look at the amounts on lines 10 and 7.Then, enter the </t>
    </r>
    <r>
      <rPr>
        <b/>
        <sz val="11"/>
        <color theme="1"/>
        <rFont val="Calibri"/>
        <family val="2"/>
        <scheme val="minor"/>
      </rPr>
      <t>smaller</t>
    </r>
    <r>
      <rPr>
        <sz val="11"/>
        <color theme="1"/>
        <rFont val="Calibri"/>
        <family val="2"/>
        <scheme val="minor"/>
      </rPr>
      <t xml:space="preserve"> amount on line 11.</t>
    </r>
  </si>
  <si>
    <r>
      <t>10</t>
    </r>
    <r>
      <rPr>
        <sz val="11"/>
        <color theme="1"/>
        <rFont val="Calibri"/>
        <family val="2"/>
        <scheme val="minor"/>
      </rPr>
      <t xml:space="preserve">  If you have:                                                                                                                                                                                                                                                                                                                                                                                • No qualifying children, is the amount on line 8 less than $8,800($14,700 if married filing jointly)?                                                                                                                                                                                                                                         • 1 or more qualifying children, is the amount on line 8 less than $19,350($25,250 if married filing jointly)?                                                                                                                                                                                                                                                                               </t>
    </r>
  </si>
  <si>
    <t>11  This is your earned income credit.</t>
  </si>
  <si>
    <t>To prepare for this calculation, you will need to have your 2021 Federal 1040/1040-SR/1040NR and your 2021 Form 2441. Most of the information to be entered into this form will come directly from the 2021 forms.</t>
  </si>
  <si>
    <t>Use the corresponding information from your  2021 Federal 1040/1040-SR/1040NR</t>
  </si>
  <si>
    <r>
      <rPr>
        <b/>
        <sz val="11"/>
        <color theme="1"/>
        <rFont val="Calibri"/>
        <family val="2"/>
        <scheme val="minor"/>
      </rPr>
      <t>No. STOP.</t>
    </r>
    <r>
      <rPr>
        <sz val="11"/>
        <color theme="1"/>
        <rFont val="Calibri"/>
        <family val="2"/>
        <scheme val="minor"/>
      </rPr>
      <t xml:space="preserve"> You can't take the credit. </t>
    </r>
  </si>
  <si>
    <t>Place an "X" for your answer</t>
  </si>
  <si>
    <r>
      <rPr>
        <b/>
        <sz val="11"/>
        <color theme="1"/>
        <rFont val="Calibri"/>
        <family val="2"/>
        <scheme val="minor"/>
      </rPr>
      <t>Yes. STOP</t>
    </r>
    <r>
      <rPr>
        <sz val="11"/>
        <color theme="1"/>
        <rFont val="Calibri"/>
        <family val="2"/>
        <scheme val="minor"/>
      </rPr>
      <t xml:space="preserve"> You can't take the credit. </t>
    </r>
  </si>
  <si>
    <r>
      <rPr>
        <b/>
        <sz val="11"/>
        <color theme="1"/>
        <rFont val="Calibri"/>
        <family val="2"/>
        <scheme val="minor"/>
      </rPr>
      <t xml:space="preserve">No. STOP </t>
    </r>
    <r>
      <rPr>
        <sz val="11"/>
        <color theme="1"/>
        <rFont val="Calibri"/>
        <family val="2"/>
        <scheme val="minor"/>
      </rPr>
      <t xml:space="preserve">You can't take the credit. </t>
    </r>
  </si>
  <si>
    <t>4. Are you filing Form 2555 (relating to foreign earned income)?</t>
  </si>
  <si>
    <r>
      <rPr>
        <b/>
        <sz val="11"/>
        <color theme="1"/>
        <rFont val="Calibri"/>
        <family val="2"/>
        <scheme val="minor"/>
      </rPr>
      <t xml:space="preserve">Yes. STOP </t>
    </r>
    <r>
      <rPr>
        <sz val="11"/>
        <color theme="1"/>
        <rFont val="Calibri"/>
        <family val="2"/>
        <scheme val="minor"/>
      </rPr>
      <t>You can't take the credit.</t>
    </r>
  </si>
  <si>
    <t>EIC Worksheet A - 2020</t>
  </si>
  <si>
    <r>
      <rPr>
        <b/>
        <sz val="12"/>
        <color theme="1"/>
        <rFont val="Calibri"/>
        <family val="2"/>
        <scheme val="minor"/>
      </rPr>
      <t xml:space="preserve">Before you begin: </t>
    </r>
    <r>
      <rPr>
        <sz val="12"/>
        <color theme="1"/>
        <rFont val="Calibri"/>
        <family val="2"/>
        <scheme val="minor"/>
      </rPr>
      <t xml:space="preserve">  Be sure you are using the correct worksheet. Use this worksheet only if you answered “No” to Step 5, question 2. Otherwise, use Worksheet B.</t>
    </r>
  </si>
  <si>
    <t>See EIC Worksheet, Step 3</t>
  </si>
  <si>
    <t>X</t>
  </si>
  <si>
    <t>Earned Income</t>
  </si>
  <si>
    <t>Income Limit by Filing Status and Qualifying Children</t>
  </si>
  <si>
    <t>Single</t>
  </si>
  <si>
    <t>Joint</t>
  </si>
  <si>
    <t>Filing Status (Select one)</t>
  </si>
  <si>
    <t>Children</t>
  </si>
  <si>
    <t>Formula</t>
  </si>
  <si>
    <t>Table</t>
  </si>
  <si>
    <t>Formula Parameters</t>
  </si>
  <si>
    <t>Single 0</t>
  </si>
  <si>
    <t>Single 1</t>
  </si>
  <si>
    <t>Single 2</t>
  </si>
  <si>
    <t>Single 3</t>
  </si>
  <si>
    <t>Joint 0</t>
  </si>
  <si>
    <t>Joint 1</t>
  </si>
  <si>
    <t>Joint 2</t>
  </si>
  <si>
    <t>Joint 3</t>
  </si>
  <si>
    <t>Maximum Credit</t>
  </si>
  <si>
    <t>7 places where you would want to add a dollar</t>
  </si>
  <si>
    <t>1 place where you would want to add 2 dollars</t>
  </si>
  <si>
    <r>
      <t xml:space="preserve">2. </t>
    </r>
    <r>
      <rPr>
        <sz val="11"/>
        <color theme="1"/>
        <rFont val="Calibri"/>
        <family val="2"/>
        <scheme val="minor"/>
      </rPr>
      <t xml:space="preserve"> Look up the amount on line 1 above in the EIC Table (right after Worksheet B) to find the credit. Be sure you use the correct column for your filling status and the number of children you have. Enter the credit here. If line 2 is zero, You can’t take the credit.  </t>
    </r>
  </si>
  <si>
    <t>EIC Worksheet B - 2020</t>
  </si>
  <si>
    <r>
      <rPr>
        <b/>
        <sz val="11"/>
        <color theme="1"/>
        <rFont val="Calibri"/>
        <family val="2"/>
        <scheme val="minor"/>
      </rPr>
      <t xml:space="preserve">7  </t>
    </r>
    <r>
      <rPr>
        <sz val="11"/>
        <color theme="1"/>
        <rFont val="Calibri"/>
        <family val="2"/>
        <scheme val="minor"/>
      </rPr>
      <t xml:space="preserve">Look up the amount on line 6 above in the EIC Table to find the credit. Be sure you use the correct column for your filing status and the number of children you have. Enter the credit here. If line 7 is zero, </t>
    </r>
    <r>
      <rPr>
        <b/>
        <sz val="11"/>
        <color theme="1"/>
        <rFont val="Calibri"/>
        <family val="2"/>
        <scheme val="minor"/>
      </rPr>
      <t xml:space="preserve">STOP </t>
    </r>
    <r>
      <rPr>
        <sz val="11"/>
        <color theme="1"/>
        <rFont val="Calibri"/>
        <family val="2"/>
        <scheme val="minor"/>
      </rPr>
      <t>You can’t take the credit.</t>
    </r>
  </si>
  <si>
    <t>Number of qualifying children from Schedule EIC</t>
  </si>
  <si>
    <t>Enter the amount from 2021 Schedule SE, Part I, line 4b and line 5a.</t>
  </si>
  <si>
    <t>Enter the amount from your 2021 Schedule SE, Part I, Line 13</t>
  </si>
  <si>
    <t>Enter the amount from your 2021 Schedule SE, Part I, Line 3</t>
  </si>
  <si>
    <t>Enter the amount from 2021 Schedule F, line 34; and from farm partnerships, 2021 Schedule K-1 (Form 1065), box 14, code A*.</t>
  </si>
  <si>
    <t>Enter the amount from 2021 Schedule C, line 31; and 2021 Schedule K-1 (Form 1065), box 14, code A (other than farming)*.</t>
  </si>
  <si>
    <t xml:space="preserve">Part 1 </t>
  </si>
  <si>
    <t>Child Tax Credit and Credit for Other Dependents</t>
  </si>
  <si>
    <r>
      <t xml:space="preserve">1  </t>
    </r>
    <r>
      <rPr>
        <sz val="11"/>
        <color theme="1"/>
        <rFont val="Calibri"/>
        <family val="2"/>
        <scheme val="minor"/>
      </rPr>
      <t>Number of qualifying children under age 17 with the required social security number:</t>
    </r>
  </si>
  <si>
    <r>
      <t xml:space="preserve">2.  </t>
    </r>
    <r>
      <rPr>
        <sz val="11"/>
        <color theme="1"/>
        <rFont val="Calibri"/>
        <family val="2"/>
        <scheme val="minor"/>
      </rPr>
      <t>Number of other dependents, including qualifying children without the required social security number:  Enter the result.</t>
    </r>
  </si>
  <si>
    <t>X $2,000</t>
  </si>
  <si>
    <t>X $500</t>
  </si>
  <si>
    <r>
      <t xml:space="preserve">3.  </t>
    </r>
    <r>
      <rPr>
        <sz val="11"/>
        <color theme="1"/>
        <rFont val="Calibri"/>
        <family val="2"/>
        <scheme val="minor"/>
      </rPr>
      <t>Add lines 1 and 2</t>
    </r>
  </si>
  <si>
    <r>
      <t xml:space="preserve">4  </t>
    </r>
    <r>
      <rPr>
        <sz val="11"/>
        <color theme="1"/>
        <rFont val="Calibri"/>
        <family val="2"/>
        <scheme val="minor"/>
      </rPr>
      <t>Enter the amount from Form 1040 or 1040-SR, line 11.</t>
    </r>
  </si>
  <si>
    <r>
      <t>6</t>
    </r>
    <r>
      <rPr>
        <sz val="11"/>
        <color theme="1"/>
        <rFont val="Calibri"/>
        <family val="2"/>
        <scheme val="minor"/>
      </rPr>
      <t xml:space="preserve"> Is the amount on line 4 more than the amount on line 5?                                                                                                                                                                                                                                                                           </t>
    </r>
  </si>
  <si>
    <r>
      <t>Yes.</t>
    </r>
    <r>
      <rPr>
        <sz val="11"/>
        <color theme="1"/>
        <rFont val="Calibri"/>
        <family val="2"/>
        <scheme val="minor"/>
      </rPr>
      <t xml:space="preserve"> Subtract line 5 from line 4</t>
    </r>
    <r>
      <rPr>
        <b/>
        <sz val="11"/>
        <color theme="1"/>
        <rFont val="Calibri"/>
        <family val="2"/>
        <scheme val="minor"/>
      </rPr>
      <t xml:space="preserve">.  </t>
    </r>
    <r>
      <rPr>
        <sz val="11"/>
        <color theme="1"/>
        <rFont val="Calibri"/>
        <family val="2"/>
        <scheme val="minor"/>
      </rPr>
      <t>If the result isn’t a multiple of $1,000, increase it to the next multiple of $1,000. For example, increase $425 to $1,000, increase $1,025 to $2,000, etc.</t>
    </r>
  </si>
  <si>
    <r>
      <rPr>
        <b/>
        <sz val="11"/>
        <color theme="1"/>
        <rFont val="Calibri"/>
        <family val="2"/>
        <scheme val="minor"/>
      </rPr>
      <t>No.</t>
    </r>
    <r>
      <rPr>
        <sz val="11"/>
        <color theme="1"/>
        <rFont val="Calibri"/>
        <family val="2"/>
        <scheme val="minor"/>
      </rPr>
      <t xml:space="preserve"> Leave line 6 blank. Enter -0- on line 7, and go to line 8.</t>
    </r>
  </si>
  <si>
    <r>
      <t xml:space="preserve">7.  </t>
    </r>
    <r>
      <rPr>
        <sz val="11"/>
        <color theme="1"/>
        <rFont val="Calibri"/>
        <family val="2"/>
        <scheme val="minor"/>
      </rPr>
      <t>Multiply the amount on line 6 by 5% (0.05). Enter the result.</t>
    </r>
  </si>
  <si>
    <r>
      <t>8</t>
    </r>
    <r>
      <rPr>
        <sz val="11"/>
        <color theme="1"/>
        <rFont val="Calibri"/>
        <family val="2"/>
        <scheme val="minor"/>
      </rPr>
      <t xml:space="preserve">  Is the amount on line 3 more than the amount on line 7?                                                                                                                                                                                                                                                        </t>
    </r>
  </si>
  <si>
    <r>
      <rPr>
        <b/>
        <sz val="11"/>
        <color theme="1"/>
        <rFont val="Calibri"/>
        <family val="2"/>
        <scheme val="minor"/>
      </rPr>
      <t xml:space="preserve">No. STOP </t>
    </r>
    <r>
      <rPr>
        <sz val="11"/>
        <color theme="1"/>
        <rFont val="Calibri"/>
        <family val="2"/>
        <scheme val="minor"/>
      </rPr>
      <t xml:space="preserve">You can’t take the child tax credit or credit for other dependents on Form 1040 or 1040-SR, line 19. You also can’t take the additional child tax credit on Form 1040 or 1040-SR, line 28. </t>
    </r>
  </si>
  <si>
    <r>
      <t xml:space="preserve">Yes. </t>
    </r>
    <r>
      <rPr>
        <sz val="11"/>
        <color theme="1"/>
        <rFont val="Calibri"/>
        <family val="2"/>
        <scheme val="minor"/>
      </rPr>
      <t>Subtract line 7 from line 3. Enter the result.</t>
    </r>
    <r>
      <rPr>
        <b/>
        <sz val="11"/>
        <color theme="1"/>
        <rFont val="Calibri"/>
        <family val="2"/>
        <scheme val="minor"/>
      </rPr>
      <t xml:space="preserve"> </t>
    </r>
    <r>
      <rPr>
        <i/>
        <sz val="11"/>
        <color theme="1"/>
        <rFont val="Calibri"/>
        <family val="2"/>
        <scheme val="minor"/>
      </rPr>
      <t>Go to Part 2.</t>
    </r>
  </si>
  <si>
    <r>
      <t>Before you begin Part 2:</t>
    </r>
    <r>
      <rPr>
        <sz val="12"/>
        <color theme="1"/>
        <rFont val="Calibri"/>
        <family val="2"/>
        <scheme val="minor"/>
      </rPr>
      <t>_x001F_Figure the amount of any credits you are claiming on Schedule 3; Form 5695, Part II*; Form 8910; Form 8936; or Schedule R.</t>
    </r>
  </si>
  <si>
    <r>
      <t xml:space="preserve">9.  </t>
    </r>
    <r>
      <rPr>
        <sz val="11"/>
        <color theme="1"/>
        <rFont val="Calibri"/>
        <family val="2"/>
        <scheme val="minor"/>
      </rPr>
      <t>Enter the amount from Form 1040 or 1040-SR, line 18.</t>
    </r>
  </si>
  <si>
    <r>
      <rPr>
        <b/>
        <sz val="11"/>
        <color theme="1"/>
        <rFont val="Calibri"/>
        <family val="2"/>
        <scheme val="minor"/>
      </rPr>
      <t>10.</t>
    </r>
    <r>
      <rPr>
        <sz val="11"/>
        <color theme="1"/>
        <rFont val="Calibri"/>
        <family val="2"/>
        <scheme val="minor"/>
      </rPr>
      <t xml:space="preserve"> Add any amounts from:</t>
    </r>
  </si>
  <si>
    <t>Schedule 3, line 1</t>
  </si>
  <si>
    <t>Schedule 3, line 2</t>
  </si>
  <si>
    <t>Schedule 3, line 3</t>
  </si>
  <si>
    <t>Schedule 3, line 4</t>
  </si>
  <si>
    <t>Form 5695, line 30*</t>
  </si>
  <si>
    <t>Form 8910, line 15*</t>
  </si>
  <si>
    <t>Form 8936, line 23</t>
  </si>
  <si>
    <t>Schedule R, line 22</t>
  </si>
  <si>
    <t>Enter the total.</t>
  </si>
  <si>
    <r>
      <t>11</t>
    </r>
    <r>
      <rPr>
        <sz val="11"/>
        <color theme="1"/>
        <rFont val="Calibri"/>
        <family val="2"/>
        <scheme val="minor"/>
      </rPr>
      <t xml:space="preserve">  Are the amounts on lines 9 and 10 the same?                                                                                                                                                                                                                                                      </t>
    </r>
  </si>
  <si>
    <r>
      <rPr>
        <b/>
        <sz val="11"/>
        <color theme="1"/>
        <rFont val="Calibri"/>
        <family val="2"/>
        <scheme val="minor"/>
      </rPr>
      <t>Yes. STOP Y</t>
    </r>
    <r>
      <rPr>
        <sz val="11"/>
        <color theme="1"/>
        <rFont val="Calibri"/>
        <family val="2"/>
        <scheme val="minor"/>
      </rPr>
      <t>ou can’t take this credit because there is no tax to reduce. However, you may be able to take the additional child tax credit if line 1 is more than zero. See the TIP below.</t>
    </r>
  </si>
  <si>
    <r>
      <t xml:space="preserve">No. </t>
    </r>
    <r>
      <rPr>
        <sz val="11"/>
        <color theme="1"/>
        <rFont val="Calibri"/>
        <family val="2"/>
        <scheme val="minor"/>
      </rPr>
      <t>Subtract line 10 from line 9.</t>
    </r>
  </si>
  <si>
    <r>
      <t xml:space="preserve">No. </t>
    </r>
    <r>
      <rPr>
        <sz val="11"/>
        <color theme="1"/>
        <rFont val="Calibri"/>
        <family val="2"/>
        <scheme val="minor"/>
      </rPr>
      <t>Enter the amount from line 8.</t>
    </r>
  </si>
  <si>
    <t>Use the corresponding information from your  2021 Federal 1040/1040-SR</t>
  </si>
  <si>
    <t>Enter the amount from 2021 Form 1040 or 1040-SR, line 11</t>
  </si>
  <si>
    <t>Enter amount from 2021 Schedule 3, line 1 of Form 1040 or 1040-SR</t>
  </si>
  <si>
    <t>Enter amount from 2021 Schedule 3, line 3 of Form 1040 or 1040-SR</t>
  </si>
  <si>
    <t>Enter amount from 2021 Schedule 3, line 4 of Form 1040 or 1040-SR</t>
  </si>
  <si>
    <t>Enter amount from 2021 Form 5695, line 30.</t>
  </si>
  <si>
    <t>Enter amount from 2021 Form 8910, line 15</t>
  </si>
  <si>
    <t>Enter amount from 2021 Form 8936, line 23</t>
  </si>
  <si>
    <t>Enter amount from 2021 Schedule R (1040), line 22</t>
  </si>
  <si>
    <r>
      <rPr>
        <b/>
        <sz val="11"/>
        <color theme="1"/>
        <rFont val="Calibri"/>
        <family val="2"/>
        <scheme val="minor"/>
      </rPr>
      <t xml:space="preserve">Yes. </t>
    </r>
    <r>
      <rPr>
        <sz val="11"/>
        <color theme="1"/>
        <rFont val="Calibri"/>
        <family val="2"/>
        <scheme val="minor"/>
      </rPr>
      <t>Enter the amount from line 11. Also, you may be able to take the additional child tax credit if line 1 is more than zero. See the TIP below.</t>
    </r>
  </si>
  <si>
    <t>Yes</t>
  </si>
  <si>
    <t>No</t>
  </si>
  <si>
    <t>Enter the amount from 2021 Schedule 8812, Part I-A, line 6</t>
  </si>
  <si>
    <t>Federal Income Tax Deduction Worksheet</t>
  </si>
  <si>
    <t>From 2021 
1040/1040-SR/1040NR</t>
  </si>
  <si>
    <t>Recomputed based on 2020 Rules</t>
  </si>
  <si>
    <r>
      <rPr>
        <b/>
        <sz val="11"/>
        <color theme="1"/>
        <rFont val="Calibri"/>
        <family val="2"/>
        <scheme val="minor"/>
      </rPr>
      <t>Credit for Child and Dependent Care Expenses</t>
    </r>
    <r>
      <rPr>
        <sz val="11"/>
        <color theme="1"/>
        <rFont val="Calibri"/>
        <family val="2"/>
        <scheme val="minor"/>
      </rPr>
      <t>. Enter the recomputed credit based on 2020 Form 2441 Line 11.</t>
    </r>
  </si>
  <si>
    <r>
      <rPr>
        <b/>
        <sz val="11"/>
        <color theme="1"/>
        <rFont val="Calibri"/>
        <family val="2"/>
        <scheme val="minor"/>
      </rPr>
      <t xml:space="preserve">Child Tax Credit. </t>
    </r>
    <r>
      <rPr>
        <sz val="11"/>
        <color theme="1"/>
        <rFont val="Calibri"/>
        <family val="2"/>
        <scheme val="minor"/>
      </rPr>
      <t xml:space="preserve"> Enter the recomputed credit based on 2020 1040 Instructions -  Child Tax Credit and Credit for Other Dependents Worksheet Line 12.</t>
    </r>
  </si>
  <si>
    <r>
      <rPr>
        <b/>
        <sz val="11"/>
        <color theme="1"/>
        <rFont val="Calibri"/>
        <family val="2"/>
        <scheme val="minor"/>
      </rPr>
      <t>American Opportunity Credit.</t>
    </r>
    <r>
      <rPr>
        <sz val="11"/>
        <color theme="1"/>
        <rFont val="Calibri"/>
        <family val="2"/>
        <scheme val="minor"/>
      </rPr>
      <t xml:space="preserve"> Enter the amount from line 29 of 2021 Form 1040/Form 1040-SR.</t>
    </r>
  </si>
  <si>
    <r>
      <rPr>
        <b/>
        <sz val="11"/>
        <color theme="1"/>
        <rFont val="Calibri"/>
        <family val="2"/>
        <scheme val="minor"/>
      </rPr>
      <t>Credits from Forms 2439.</t>
    </r>
    <r>
      <rPr>
        <sz val="11"/>
        <color theme="1"/>
        <rFont val="Calibri"/>
        <family val="2"/>
        <scheme val="minor"/>
      </rPr>
      <t xml:space="preserve"> Enter the amount from Schedule 3, Part II, line 13a of 2021 Form 1040/Form 1040-SR/Form1040NR. </t>
    </r>
  </si>
  <si>
    <t>Enter the corresponding information from your 2021 Form 2441</t>
  </si>
  <si>
    <r>
      <t xml:space="preserve">Did you receive </t>
    </r>
    <r>
      <rPr>
        <b/>
        <sz val="11"/>
        <color theme="1"/>
        <rFont val="Calibri"/>
        <family val="2"/>
        <scheme val="minor"/>
      </rPr>
      <t>dependent care benefits</t>
    </r>
    <r>
      <rPr>
        <sz val="11"/>
        <color theme="1"/>
        <rFont val="Calibri"/>
        <family val="2"/>
        <scheme val="minor"/>
      </rPr>
      <t xml:space="preserve">?  
If </t>
    </r>
    <r>
      <rPr>
        <b/>
        <sz val="11"/>
        <color theme="1"/>
        <rFont val="Calibri"/>
        <family val="2"/>
        <scheme val="minor"/>
      </rPr>
      <t>"No"</t>
    </r>
    <r>
      <rPr>
        <sz val="11"/>
        <color theme="1"/>
        <rFont val="Calibri"/>
        <family val="2"/>
        <scheme val="minor"/>
      </rPr>
      <t xml:space="preserve">, complete only Part II below.  
If </t>
    </r>
    <r>
      <rPr>
        <b/>
        <sz val="11"/>
        <color theme="1"/>
        <rFont val="Calibri"/>
        <family val="2"/>
        <scheme val="minor"/>
      </rPr>
      <t>"Yes"</t>
    </r>
    <r>
      <rPr>
        <sz val="11"/>
        <color theme="1"/>
        <rFont val="Calibri"/>
        <family val="2"/>
        <scheme val="minor"/>
      </rPr>
      <t>, Complete Part III next.</t>
    </r>
  </si>
  <si>
    <t>Enter the amount form your 2021 Form 2441 Line 4</t>
  </si>
  <si>
    <t>Enter the amount form your 2021 Form 2441 Line 5</t>
  </si>
  <si>
    <t>Enter the amount form your 2021 Form 2441 Line 7</t>
  </si>
  <si>
    <t>Credit Limit Worksheet</t>
  </si>
  <si>
    <t>Complete credit Limit worksheet →</t>
  </si>
  <si>
    <t>Enter the amount from 2021 Form 1040, 1040-SR, or 1040-NR, line 18</t>
  </si>
  <si>
    <t>Enter the amount from 2021 Schedule 3 (Form 1040), line 1</t>
  </si>
  <si>
    <t>Subtract line 2 from line 1. Also enter this amount on Form 2441, line 10. But if zero or less, stop; you cannot take the credit</t>
  </si>
  <si>
    <r>
      <t xml:space="preserve">12  </t>
    </r>
    <r>
      <rPr>
        <sz val="11"/>
        <color theme="1"/>
        <rFont val="Calibri"/>
        <family val="2"/>
        <scheme val="minor"/>
      </rPr>
      <t>Enter the total amount of dependent care benefits you received in 2021. Amounts you received as an employee should be shown in box 10 of your Form(s) W-2. Don’t include amounts reported as wages in box 1 of Form(s) W-2. If you were self-employed or a partner, include amounts you received under a dependent care assistance program from your sole proprietorship or partnership.</t>
    </r>
  </si>
  <si>
    <t>Enter the amount form your 2021 Form 2441 Line 12</t>
  </si>
  <si>
    <t>Enter the amount form your 2021 Form 2441 Line 13</t>
  </si>
  <si>
    <t>Enter the amount form your 2021 Form 2441 Line 14</t>
  </si>
  <si>
    <t>Enter the amount form your 2021 Form 2441 Line 16</t>
  </si>
  <si>
    <t>Enter the amount form your 2021 Form 2441 Line 18</t>
  </si>
  <si>
    <t>Enter the amount form your 2021 Form 2441 Line 19</t>
  </si>
  <si>
    <t>Enter the amount form your 2021 Form 2441 Line 22</t>
  </si>
  <si>
    <t>If line 7 is:</t>
  </si>
  <si>
    <t xml:space="preserve"> If line 7 is:</t>
  </si>
  <si>
    <t>Decimal</t>
  </si>
  <si>
    <t>But not</t>
  </si>
  <si>
    <t>Amount is</t>
  </si>
  <si>
    <t>Over</t>
  </si>
  <si>
    <t>No limit</t>
  </si>
  <si>
    <t>Do not use this worksheet, but use Pub. 972 instead, if: a. You are claiming the adoption credit, mortgage interest credit, District of Columbia first-time homebuyer credit, or residential energy ef_x001F_cient property credit*; b. You are excluding income from Puerto Rico; or c. You are filing Form 2555 or 4563.</t>
  </si>
  <si>
    <r>
      <t xml:space="preserve">5. 1040 and 1040-SR filers. </t>
    </r>
    <r>
      <rPr>
        <sz val="11"/>
        <color theme="1"/>
        <rFont val="Calibri"/>
        <family val="2"/>
        <scheme val="minor"/>
      </rPr>
      <t xml:space="preserve">Enter the total of any—        </t>
    </r>
    <r>
      <rPr>
        <b/>
        <sz val="11"/>
        <color theme="1"/>
        <rFont val="Calibri"/>
        <family val="2"/>
        <scheme val="minor"/>
      </rPr>
      <t xml:space="preserve">                                                            • </t>
    </r>
    <r>
      <rPr>
        <sz val="11"/>
        <color theme="1"/>
        <rFont val="Calibri"/>
        <family val="2"/>
        <scheme val="minor"/>
      </rPr>
      <t xml:space="preserve">Exclusion of income from Puerto Rico; and             </t>
    </r>
    <r>
      <rPr>
        <b/>
        <sz val="11"/>
        <color theme="1"/>
        <rFont val="Calibri"/>
        <family val="2"/>
        <scheme val="minor"/>
      </rPr>
      <t xml:space="preserve">                                                           • </t>
    </r>
    <r>
      <rPr>
        <sz val="11"/>
        <color theme="1"/>
        <rFont val="Calibri"/>
        <family val="2"/>
        <scheme val="minor"/>
      </rPr>
      <t xml:space="preserve">Amounts from Form 2555, lines 45 and 50,and Form 4563, line 15.    </t>
    </r>
    <r>
      <rPr>
        <b/>
        <sz val="11"/>
        <color theme="1"/>
        <rFont val="Calibri"/>
        <family val="2"/>
        <scheme val="minor"/>
      </rPr>
      <t xml:space="preserve">                                                                                                                                                1040-NR filers. </t>
    </r>
    <r>
      <rPr>
        <sz val="11"/>
        <color theme="1"/>
        <rFont val="Calibri"/>
        <family val="2"/>
        <scheme val="minor"/>
      </rPr>
      <t>Enter -0-.</t>
    </r>
  </si>
  <si>
    <r>
      <t xml:space="preserve">6.  </t>
    </r>
    <r>
      <rPr>
        <sz val="11"/>
        <color theme="1"/>
        <rFont val="Calibri"/>
        <family val="2"/>
        <scheme val="minor"/>
      </rPr>
      <t>Add lines 4 and 5. Enter the total.</t>
    </r>
  </si>
  <si>
    <r>
      <t xml:space="preserve">8. </t>
    </r>
    <r>
      <rPr>
        <sz val="11"/>
        <color theme="1"/>
        <rFont val="Calibri"/>
        <family val="2"/>
        <scheme val="minor"/>
      </rPr>
      <t xml:space="preserve"> Is the amount on line 6 more than the amount on line 7?                                                                                                                                                                                                                                                                         </t>
    </r>
  </si>
  <si>
    <r>
      <rPr>
        <b/>
        <sz val="11"/>
        <color theme="1"/>
        <rFont val="Calibri"/>
        <family val="2"/>
        <scheme val="minor"/>
      </rPr>
      <t>No.</t>
    </r>
    <r>
      <rPr>
        <sz val="11"/>
        <color theme="1"/>
        <rFont val="Calibri"/>
        <family val="2"/>
        <scheme val="minor"/>
      </rPr>
      <t xml:space="preserve"> Leave line 8 blank. Enter -0- on line 9.</t>
    </r>
  </si>
  <si>
    <r>
      <t>Yes.</t>
    </r>
    <r>
      <rPr>
        <sz val="11"/>
        <color theme="1"/>
        <rFont val="Calibri"/>
        <family val="2"/>
        <scheme val="minor"/>
      </rPr>
      <t xml:space="preserve"> Subtract line 7 from line 6.</t>
    </r>
    <r>
      <rPr>
        <b/>
        <sz val="11"/>
        <color theme="1"/>
        <rFont val="Calibri"/>
        <family val="2"/>
        <scheme val="minor"/>
      </rPr>
      <t xml:space="preserve">  </t>
    </r>
    <r>
      <rPr>
        <sz val="11"/>
        <color theme="1"/>
        <rFont val="Calibri"/>
        <family val="2"/>
        <scheme val="minor"/>
      </rPr>
      <t>If the result isn’t a multiple of $1,000, increase it to the next multiple of $1,000. For example, increase $425 to $1,000, increase $1,025 to $2,000, etc.</t>
    </r>
  </si>
  <si>
    <r>
      <t xml:space="preserve">9. </t>
    </r>
    <r>
      <rPr>
        <sz val="11"/>
        <color theme="1"/>
        <rFont val="Calibri"/>
        <family val="2"/>
        <scheme val="minor"/>
      </rPr>
      <t>Multiply the amount on line 8 by 5% (0.05). Enter the result.</t>
    </r>
  </si>
  <si>
    <r>
      <t xml:space="preserve">10.  </t>
    </r>
    <r>
      <rPr>
        <sz val="11"/>
        <color theme="1"/>
        <rFont val="Calibri"/>
        <family val="2"/>
        <scheme val="minor"/>
      </rPr>
      <t xml:space="preserve">Is the amount on line 3 more than the amount on line 9?                                                                                                                                                                                                                                                    </t>
    </r>
  </si>
  <si>
    <r>
      <rPr>
        <b/>
        <sz val="11"/>
        <color theme="1"/>
        <rFont val="Calibri"/>
        <family val="2"/>
        <scheme val="minor"/>
      </rPr>
      <t xml:space="preserve">No. STOP </t>
    </r>
    <r>
      <rPr>
        <sz val="11"/>
        <color theme="1"/>
        <rFont val="Calibri"/>
        <family val="2"/>
        <scheme val="minor"/>
      </rPr>
      <t xml:space="preserve">You cannot take the child tax credit or credit for other dependents on line 19 of your Form 1040, 1040-SR, or 1040-NR. You also cannot take the additional child tax credit on line 28 of your Form 1040, 1040-SR, or 1040-NR. </t>
    </r>
  </si>
  <si>
    <t>Part 2</t>
  </si>
  <si>
    <t xml:space="preserve">Part 2 </t>
  </si>
  <si>
    <t>Child Tax Credit and Credit for Other Dependents Worksheet - Publication 972</t>
  </si>
  <si>
    <r>
      <t xml:space="preserve">11.  </t>
    </r>
    <r>
      <rPr>
        <sz val="11"/>
        <color theme="1"/>
        <rFont val="Calibri"/>
        <family val="2"/>
        <scheme val="minor"/>
      </rPr>
      <t>Enter the amount from line 18 of your Form 1040, 1040-SR, or 1040-NR.</t>
    </r>
  </si>
  <si>
    <r>
      <rPr>
        <b/>
        <sz val="11"/>
        <color theme="1"/>
        <rFont val="Calibri"/>
        <family val="2"/>
        <scheme val="minor"/>
      </rPr>
      <t>12.</t>
    </r>
    <r>
      <rPr>
        <sz val="11"/>
        <color theme="1"/>
        <rFont val="Calibri"/>
        <family val="2"/>
        <scheme val="minor"/>
      </rPr>
      <t xml:space="preserve"> Add the following amounts (if applicable) from:</t>
    </r>
  </si>
  <si>
    <t>Form 5695, line 30</t>
  </si>
  <si>
    <t>Form 8910, line 15</t>
  </si>
  <si>
    <r>
      <t xml:space="preserve">13. </t>
    </r>
    <r>
      <rPr>
        <sz val="11"/>
        <color theme="1"/>
        <rFont val="Calibri"/>
        <family val="2"/>
        <scheme val="minor"/>
      </rPr>
      <t xml:space="preserve"> Subtract line 12 from line 11.</t>
    </r>
  </si>
  <si>
    <r>
      <t>14</t>
    </r>
    <r>
      <rPr>
        <sz val="11"/>
        <color theme="1"/>
        <rFont val="Calibri"/>
        <family val="2"/>
        <scheme val="minor"/>
      </rPr>
      <t xml:space="preserve">  Are you claiming any of the following credits?                                                                                                                                                                                                                   • Mortgage interest credit, Form 8396.                                                                                                                                                                                                                                   • Adoption credit, Form 8839.                                                                                                                                                                                                                                                       • Residential energy efficient property credit, Form 5695, Part I.                                                                                                                                                                                                        • District of Columbia first-time homebuyer credit, Form 8859.                                                                                                                                                                                                                                                  </t>
    </r>
  </si>
  <si>
    <r>
      <t xml:space="preserve">No. </t>
    </r>
    <r>
      <rPr>
        <sz val="11"/>
        <color theme="1"/>
        <rFont val="Calibri"/>
        <family val="2"/>
        <scheme val="minor"/>
      </rPr>
      <t>Enter -0-.</t>
    </r>
  </si>
  <si>
    <r>
      <t xml:space="preserve">Yes. </t>
    </r>
    <r>
      <rPr>
        <sz val="11"/>
        <color theme="1"/>
        <rFont val="Calibri"/>
        <family val="2"/>
        <scheme val="minor"/>
      </rPr>
      <t>If you are filing Form 2555, enter -0-.Otherwise, complete the Line 14 Worksheet, later, to figure the amount to enter here.</t>
    </r>
  </si>
  <si>
    <r>
      <t xml:space="preserve">15. </t>
    </r>
    <r>
      <rPr>
        <sz val="11"/>
        <color theme="1"/>
        <rFont val="Calibri"/>
        <family val="2"/>
        <scheme val="minor"/>
      </rPr>
      <t>Subtract line 14 from line 13. Enter the result.</t>
    </r>
  </si>
  <si>
    <r>
      <rPr>
        <b/>
        <sz val="11"/>
        <color theme="1"/>
        <rFont val="Calibri"/>
        <family val="2"/>
        <scheme val="minor"/>
      </rPr>
      <t xml:space="preserve">No. </t>
    </r>
    <r>
      <rPr>
        <sz val="11"/>
        <color theme="1"/>
        <rFont val="Calibri"/>
        <family val="2"/>
        <scheme val="minor"/>
      </rPr>
      <t>Enter the amount from line 10.</t>
    </r>
  </si>
  <si>
    <r>
      <t xml:space="preserve">Yes. </t>
    </r>
    <r>
      <rPr>
        <sz val="11"/>
        <color theme="1"/>
        <rFont val="Calibri"/>
        <family val="2"/>
        <scheme val="minor"/>
      </rPr>
      <t>Enter the amount from line 15.</t>
    </r>
  </si>
  <si>
    <t>Enter the total of the amounts from 2021 Schedule 1 (Form 1040), line 15, and 2021 Schedule 2 (Form 1040), lines 5, 6  and 13.</t>
  </si>
  <si>
    <t>Earned Income Worksheet (for line 3 of the Line 14 Worksheet or line 6a of Schedule 8812, Additional Child Tax Credit)</t>
  </si>
  <si>
    <t>Before you begin:
Use this worksheet only if you were sent here from the Line 14 Worksheet earlier in this publication or line 6a of Schedule 8812, Additional Child Tax Credit.
Disregard community property laws when figuring the amounts to enter on this worksheet. If married filing jointly, include your spouse's amounts with yours when completing this worksheet.</t>
  </si>
  <si>
    <t>2d</t>
  </si>
  <si>
    <t>2e</t>
  </si>
  <si>
    <r>
      <rPr>
        <b/>
        <sz val="11"/>
        <color theme="1"/>
        <rFont val="Calibri"/>
        <family val="2"/>
        <scheme val="minor"/>
      </rPr>
      <t>4.</t>
    </r>
    <r>
      <rPr>
        <sz val="11"/>
        <color theme="1"/>
        <rFont val="Calibri"/>
        <family val="2"/>
        <scheme val="minor"/>
      </rPr>
      <t xml:space="preserve"> Enter any amount included on line 1a that is:</t>
    </r>
  </si>
  <si>
    <t>4c</t>
  </si>
  <si>
    <t>4d</t>
  </si>
  <si>
    <r>
      <t xml:space="preserve">7. </t>
    </r>
    <r>
      <rPr>
        <sz val="11"/>
        <color theme="1"/>
        <rFont val="Calibri"/>
        <family val="2"/>
        <scheme val="minor"/>
      </rPr>
      <t>Subtract line 6 from line 3</t>
    </r>
    <r>
      <rPr>
        <b/>
        <sz val="11"/>
        <color theme="1"/>
        <rFont val="Calibri"/>
        <family val="2"/>
        <scheme val="minor"/>
      </rPr>
      <t>.                                                                                                                                                                                                                                                                                                                                                                           •</t>
    </r>
    <r>
      <rPr>
        <sz val="11"/>
        <color theme="1"/>
        <rFont val="Calibri"/>
        <family val="2"/>
        <scheme val="minor"/>
      </rPr>
      <t xml:space="preserve">If you were sent here from the Line 14 Worksheet, enter this amount on line 3 of that worksheet.   </t>
    </r>
    <r>
      <rPr>
        <b/>
        <sz val="11"/>
        <color theme="1"/>
        <rFont val="Calibri"/>
        <family val="2"/>
        <scheme val="minor"/>
      </rPr>
      <t xml:space="preserve">                                                                                                                                                                                                                                         •</t>
    </r>
    <r>
      <rPr>
        <sz val="11"/>
        <color theme="1"/>
        <rFont val="Calibri"/>
        <family val="2"/>
        <scheme val="minor"/>
      </rPr>
      <t>If you were sent here from Schedule 8812, enter this amount on line 6a of that form.</t>
    </r>
    <r>
      <rPr>
        <b/>
        <sz val="11"/>
        <color theme="1"/>
        <rFont val="Calibri"/>
        <family val="2"/>
        <scheme val="minor"/>
      </rPr>
      <t xml:space="preserve">
*</t>
    </r>
    <r>
      <rPr>
        <sz val="11"/>
        <color theme="1"/>
        <rFont val="Calibri"/>
        <family val="2"/>
        <scheme val="minor"/>
      </rPr>
      <t>If you have any Schedule K-1 amounts and you are not required to file Schedule SE, complete the appropriate line(s) of Schedule SE, Section A. Put your name and social security number on Schedule SE and attach it to your return.</t>
    </r>
  </si>
  <si>
    <t>Child Tax Credit and Credit for Other Dependents Worksheet - Publication 972 - Line 14 Worksheet</t>
  </si>
  <si>
    <t>Use this worksheet only if you answered “Yes” on line 14 of the Child Tax Credit and Credit for Other Dependents Worksheet earlier and are not filing Form 2555.</t>
  </si>
  <si>
    <r>
      <t xml:space="preserve">1. </t>
    </r>
    <r>
      <rPr>
        <sz val="11"/>
        <color theme="1"/>
        <rFont val="Calibri"/>
        <family val="2"/>
        <scheme val="minor"/>
      </rPr>
      <t>Enter the amount from line 10 of the Child Tax Credit and Credit for Other Dependents Worksheet . . . . . . . . . . . . . . . . . . .</t>
    </r>
  </si>
  <si>
    <r>
      <rPr>
        <b/>
        <sz val="11"/>
        <color theme="1"/>
        <rFont val="Calibri"/>
        <family val="2"/>
        <scheme val="minor"/>
      </rPr>
      <t>2</t>
    </r>
    <r>
      <rPr>
        <sz val="11"/>
        <color theme="1"/>
        <rFont val="Calibri"/>
        <family val="2"/>
        <scheme val="minor"/>
      </rPr>
      <t xml:space="preserve">  Number of qualifying children under 17 with the required social security number:   Enter the result.</t>
    </r>
  </si>
  <si>
    <r>
      <t xml:space="preserve">3. </t>
    </r>
    <r>
      <rPr>
        <sz val="11"/>
        <color theme="1"/>
        <rFont val="Calibri"/>
        <family val="2"/>
        <scheme val="minor"/>
      </rPr>
      <t xml:space="preserve"> Enter your earned income from line 7 of the Earned Income Worksheet.</t>
    </r>
  </si>
  <si>
    <r>
      <t xml:space="preserve">4. </t>
    </r>
    <r>
      <rPr>
        <sz val="11"/>
        <color theme="1"/>
        <rFont val="Calibri"/>
        <family val="2"/>
        <scheme val="minor"/>
      </rPr>
      <t xml:space="preserve">Is the amount on line 3 more than $2,500?                                                                                                                                                                                                                                                                     </t>
    </r>
  </si>
  <si>
    <r>
      <t>Yes.</t>
    </r>
    <r>
      <rPr>
        <sz val="11"/>
        <color theme="1"/>
        <rFont val="Calibri"/>
        <family val="2"/>
        <scheme val="minor"/>
      </rPr>
      <t xml:space="preserve"> Subtract $2,500 from the amount on line 3.  Enter the result.</t>
    </r>
  </si>
  <si>
    <r>
      <t xml:space="preserve">5. </t>
    </r>
    <r>
      <rPr>
        <sz val="11"/>
        <color theme="1"/>
        <rFont val="Calibri"/>
        <family val="2"/>
        <scheme val="minor"/>
      </rPr>
      <t xml:space="preserve"> Multiply the amount on line 4 by 15% (0.15) and enter the result.</t>
    </r>
  </si>
  <si>
    <r>
      <t xml:space="preserve">6.  </t>
    </r>
    <r>
      <rPr>
        <sz val="11"/>
        <color theme="1"/>
        <rFont val="Calibri"/>
        <family val="2"/>
        <scheme val="minor"/>
      </rPr>
      <t xml:space="preserve">On line 2 of this worksheet, is the amount $4,200 or more?                                                                                                                                                                                                                                                                </t>
    </r>
  </si>
  <si>
    <r>
      <rPr>
        <b/>
        <sz val="11"/>
        <color theme="1"/>
        <rFont val="Calibri"/>
        <family val="2"/>
        <scheme val="minor"/>
      </rPr>
      <t>No.</t>
    </r>
    <r>
      <rPr>
        <sz val="11"/>
        <color theme="1"/>
        <rFont val="Calibri"/>
        <family val="2"/>
        <scheme val="minor"/>
      </rPr>
      <t xml:space="preserve">                                                                                                                                                                                                                                                                                                                                                                                                                • If line 2 or line 5 above is zero, enter the amount from line 1 above on line 14 of this worksheet. Do not complete the rest of this worksheet. Instead, go back to the Child Tax Credit and Credit for Other Dependents Worksheet and do the following. Enter -0- on line 14, and complete lines 15 and 16.                                                                                                                                                                                                                                                             • If both line 2 and line 5 are more than zero, leave lines 7 through 10 blank, enter -0- on line 11, and go to line 12.</t>
    </r>
  </si>
  <si>
    <r>
      <t xml:space="preserve">9. </t>
    </r>
    <r>
      <rPr>
        <sz val="11"/>
        <color theme="1"/>
        <rFont val="Calibri"/>
        <family val="2"/>
        <scheme val="minor"/>
      </rPr>
      <t xml:space="preserve"> Add lines 7 and 8. Enter the total.</t>
    </r>
  </si>
  <si>
    <r>
      <t xml:space="preserve">10.   1040 and 1040-SR filers. </t>
    </r>
    <r>
      <rPr>
        <sz val="11"/>
        <color theme="1"/>
        <rFont val="Calibri"/>
        <family val="2"/>
        <scheme val="minor"/>
      </rPr>
      <t xml:space="preserve">Enter the total of the amounts from Form 1040 or 1040-SR, line 27, and Schedule 3, line 10.      </t>
    </r>
    <r>
      <rPr>
        <b/>
        <sz val="11"/>
        <color theme="1"/>
        <rFont val="Calibri"/>
        <family val="2"/>
        <scheme val="minor"/>
      </rPr>
      <t xml:space="preserve">                                                                                        1040-NR filers. </t>
    </r>
    <r>
      <rPr>
        <sz val="11"/>
        <color theme="1"/>
        <rFont val="Calibri"/>
        <family val="2"/>
        <scheme val="minor"/>
      </rPr>
      <t>Enter the amount from Schedule 3, line 10.</t>
    </r>
  </si>
  <si>
    <r>
      <t xml:space="preserve">11.  </t>
    </r>
    <r>
      <rPr>
        <sz val="11"/>
        <color theme="1"/>
        <rFont val="Calibri"/>
        <family val="2"/>
        <scheme val="minor"/>
      </rPr>
      <t>Subtract line 10 from line 9. If the result is zero or less, enter -0-.</t>
    </r>
  </si>
  <si>
    <r>
      <t xml:space="preserve">12.  </t>
    </r>
    <r>
      <rPr>
        <sz val="11"/>
        <color theme="1"/>
        <rFont val="Calibri"/>
        <family val="2"/>
        <scheme val="minor"/>
      </rPr>
      <t>Enter the larger of line 5 or line 11.</t>
    </r>
  </si>
  <si>
    <r>
      <t xml:space="preserve">13.  </t>
    </r>
    <r>
      <rPr>
        <sz val="11"/>
        <color theme="1"/>
        <rFont val="Calibri"/>
        <family val="2"/>
        <scheme val="minor"/>
      </rPr>
      <t>Enter the smaller of line 2 or line 12.</t>
    </r>
  </si>
  <si>
    <r>
      <t xml:space="preserve">14.  </t>
    </r>
    <r>
      <rPr>
        <sz val="11"/>
        <color theme="1"/>
        <rFont val="Calibri"/>
        <family val="2"/>
        <scheme val="minor"/>
      </rPr>
      <t xml:space="preserve">Is the amount on line 13 of this worksheet more than the amount on line 1?                                                                                                                                                                                                                                                  </t>
    </r>
  </si>
  <si>
    <r>
      <rPr>
        <b/>
        <sz val="11"/>
        <color theme="1"/>
        <rFont val="Calibri"/>
        <family val="2"/>
        <scheme val="minor"/>
      </rPr>
      <t xml:space="preserve">No. </t>
    </r>
    <r>
      <rPr>
        <sz val="11"/>
        <color theme="1"/>
        <rFont val="Calibri"/>
        <family val="2"/>
        <scheme val="minor"/>
      </rPr>
      <t>Subtract line 13 from line 1. Enter the result.</t>
    </r>
  </si>
  <si>
    <r>
      <t xml:space="preserve">Yes. </t>
    </r>
    <r>
      <rPr>
        <sz val="11"/>
        <color theme="1"/>
        <rFont val="Calibri"/>
        <family val="2"/>
        <scheme val="minor"/>
      </rPr>
      <t>Enter -0-.</t>
    </r>
  </si>
  <si>
    <r>
      <t xml:space="preserve">Next, </t>
    </r>
    <r>
      <rPr>
        <sz val="11"/>
        <color theme="1"/>
        <rFont val="Calibri"/>
        <family val="2"/>
        <scheme val="minor"/>
      </rPr>
      <t>figure the amount of any of the following credits that you are claiming.</t>
    </r>
    <r>
      <rPr>
        <b/>
        <sz val="11"/>
        <color theme="1"/>
        <rFont val="Calibri"/>
        <family val="2"/>
        <scheme val="minor"/>
      </rPr>
      <t xml:space="preserve">                                                                                                                                                                                                                                                                                       • </t>
    </r>
    <r>
      <rPr>
        <sz val="11"/>
        <color theme="1"/>
        <rFont val="Calibri"/>
        <family val="2"/>
        <scheme val="minor"/>
      </rPr>
      <t xml:space="preserve">Mortgage interest credit, Form 8396.                                                                                                                                                                                                                                                                                                                                                  • Adoption credit, Form 8839.                                                                                                                                                                                                                                                                                                                                                             • Residential energy efficient property credit, Form 5695, Part I.                                                                                                                                                                                                                                                                                                                                                                                                                                                                                                                                                                                    • District of Columbia first-time homebuyer credit, Form 8859.                                                                                                                                                                                                                                                                                                    Then, go to line 15.     </t>
    </r>
  </si>
  <si>
    <r>
      <t xml:space="preserve">15.  </t>
    </r>
    <r>
      <rPr>
        <sz val="11"/>
        <color theme="1"/>
        <rFont val="Calibri"/>
        <family val="2"/>
        <scheme val="minor"/>
      </rPr>
      <t>Enter the total of the amounts from—</t>
    </r>
    <r>
      <rPr>
        <b/>
        <sz val="11"/>
        <color theme="1"/>
        <rFont val="Calibri"/>
        <family val="2"/>
        <scheme val="minor"/>
      </rPr>
      <t xml:space="preserve">                                                                                                                                                                                                                                                                                                                                            • </t>
    </r>
    <r>
      <rPr>
        <sz val="11"/>
        <color theme="1"/>
        <rFont val="Calibri"/>
        <family val="2"/>
        <scheme val="minor"/>
      </rPr>
      <t xml:space="preserve">Form 8396, line 9, and                                                                                                                                                                                                                                                                                                                                                                                  • Form 8839, line 16, and                                                                                                                                                                                                                                                                                                                                                                              • Form 5695, line 15, and                                                                                                                                                                                                                                                                                                                                                                                  • Form 8859, line 3.                                                                                                                                                                                          </t>
    </r>
    <r>
      <rPr>
        <i/>
        <sz val="11"/>
        <color theme="1"/>
        <rFont val="Calibri"/>
        <family val="2"/>
        <scheme val="minor"/>
      </rPr>
      <t>Enter this amount on line 14 of the Child Tax Credit and Credit for Other Dependents Worksheet</t>
    </r>
  </si>
  <si>
    <t>If you have 2021 net earnings from self-employment AND you use either optional method to figure those net earnings,</t>
  </si>
  <si>
    <t>If you are taking the EIC on 2021 Form 1040 or 1040-SR, line 27a, AND completed Worksheet B, relating to the EIC, for Forms 1040 and 1040-SR,</t>
  </si>
  <si>
    <t xml:space="preserve"> Number of qualifying children under age 17 in 2021 with the required social security number</t>
  </si>
  <si>
    <t>Enter the amount from 2021 Schedule 8812, Part I-A, line 1</t>
  </si>
  <si>
    <t>Enter the amount from 2021 Schedule 8812, Part I-A, line 9</t>
  </si>
  <si>
    <t>Enter the amount from 2021 Form 8812 line 1</t>
  </si>
  <si>
    <t>Enter the amount from 2021 Form 8812 line 2d</t>
  </si>
  <si>
    <t>Enter the amount from 2021 Form 8812 line 9</t>
  </si>
  <si>
    <t>To prepare for this calculation, you will need to have your 2021 Federal 1040/1040-SR/1040NR and your 2021 Form 8812 and any associated worksheets. Most of the information to be entered into this form will come directly from the 2021 forms.</t>
  </si>
  <si>
    <t>Enter the amount from 2021 Schedule 8812, Part II-B, line 21</t>
  </si>
  <si>
    <t>Enter the amount from 2021 Schedule 8812, Part II-B, line 24</t>
  </si>
  <si>
    <t>Enter on line 6a the amount figured using the Earned Income Worksheet in Pub. 972 (even if you are also taking the EIC).</t>
  </si>
  <si>
    <t>Enter your earned income from Worksheet B, line 4b.</t>
  </si>
  <si>
    <t>Enter all of your nontaxable combat pay if you did not elect to include it in earned income for the EIC.</t>
  </si>
  <si>
    <t>If you were a member of the clergy, subtract (a) the rental value of a home or the nontaxable portion of an allowance for a home furnished to you (including payments for utilities)</t>
  </si>
  <si>
    <t>If you were a member of the clergy, subtract (b) the value of meals and lodging provided to you, your spouse, and your dependents for your employer’s convenience</t>
  </si>
  <si>
    <t>Total Earned Income.  Enter on Line 6a</t>
  </si>
  <si>
    <t>Enter your earned income from Step 5 of the EIC instructions in your tax return instructions</t>
  </si>
  <si>
    <t>If you are not taking the EIC AND were self-employed, or you are filing Schedule SE because you were a member of the clergy or you had church employee income, or you are filing Schedule C as a statutory employee</t>
  </si>
  <si>
    <t>If you are taking the EIC on 2021 Form 1040 or 1040-SR, line 27a, AND did not complete Worksheet B</t>
  </si>
  <si>
    <t>If you are not taking the EIC AND are not self-employed or filing Schedule SE or C for the above reasons</t>
  </si>
  <si>
    <t>Enter Line 1 of Form 1040 or 1040-SR, or line 1a of Form 1040-NR.</t>
  </si>
  <si>
    <r>
      <rPr>
        <b/>
        <sz val="11"/>
        <color theme="1"/>
        <rFont val="Calibri"/>
        <family val="2"/>
        <scheme val="minor"/>
      </rPr>
      <t>Subtract</t>
    </r>
    <r>
      <rPr>
        <sz val="11"/>
        <color theme="1"/>
        <rFont val="Calibri"/>
        <family val="2"/>
        <scheme val="minor"/>
      </rPr>
      <t>, if included on line 1 of Form 1040 or 1040-SR, or line 1a of Form 1040-NR, any:</t>
    </r>
  </si>
  <si>
    <t>• Taxable scholarship or fellowship grant not reported on a Form W-2.</t>
  </si>
  <si>
    <t>• Amount received as a pension or annuity from a nonqualified deferred compensation plan or a nongovernmental section 457 plan. This amount may be shown in box 11 of your Form W-2. If you received such an amount but box 11 is blank, contact your employer for the amount received as a pension or annuity.</t>
  </si>
  <si>
    <t>• Medicaid waiver payments you excluded from income (see the instructions for Schedule 1 (Form 1040), line 8, and Pub. 525 for information about these payments), unless you choose to include this amount in earned income, in which case subtract zero.</t>
  </si>
  <si>
    <r>
      <rPr>
        <b/>
        <sz val="11"/>
        <color theme="1"/>
        <rFont val="Calibri"/>
        <family val="2"/>
        <scheme val="minor"/>
      </rPr>
      <t xml:space="preserve">Add </t>
    </r>
    <r>
      <rPr>
        <sz val="11"/>
        <color theme="1"/>
        <rFont val="Calibri"/>
        <family val="2"/>
        <scheme val="minor"/>
      </rPr>
      <t>all your nontaxable combat pay from Form(s) W-2, box 12, with code Q.</t>
    </r>
  </si>
  <si>
    <r>
      <rPr>
        <b/>
        <sz val="11"/>
        <color theme="1"/>
        <rFont val="Calibri"/>
        <family val="2"/>
        <scheme val="minor"/>
      </rPr>
      <t>Earned Income</t>
    </r>
    <r>
      <rPr>
        <sz val="11"/>
        <color theme="1"/>
        <rFont val="Calibri"/>
        <family val="2"/>
        <scheme val="minor"/>
      </rPr>
      <t>.  Enter on Line 6a</t>
    </r>
  </si>
  <si>
    <t>Complete the spreadsheet on "Earned Income -CTC" tab</t>
  </si>
  <si>
    <t>Check "X" if filing Form 2555</t>
  </si>
  <si>
    <t>Do not use this worksheet, but use Pub. 972 instead, if: a. You are claiming the adoption credit, mortgage interest credit, District of Columbia first-time homebuyer credit, or residential energy efficient property credit*; b. You are excluding income from Puerto Rico; or c. You are filing Form 2555 or 4563.</t>
  </si>
  <si>
    <t>Additional Medicare Tax and RRTA Tax Worksheet (for line 7 of the Line 14 Worksheet)</t>
  </si>
  <si>
    <r>
      <t xml:space="preserve">7  </t>
    </r>
    <r>
      <rPr>
        <sz val="11"/>
        <color theme="1"/>
        <rFont val="Calibri"/>
        <family val="2"/>
        <scheme val="minor"/>
      </rPr>
      <t>If your employer withheld or you paid Additional Medicare Tax or Tier 1 RRTA taxes, use the Additional Medicare Tax and RRTA TaxWorksheet to figure the amount to enter; otherwise enter the total of the following amounts from Form(s) W-2.                                                                                                                                                                                                                                                                                                                                             • Social security tax withheld from box 4, and                                                                                                                                                                                                                                                                                                                                               • Medicare tax withheld from box 6.</t>
    </r>
  </si>
  <si>
    <t>If your employer withheld or you paid Additional Medicare Tax or Tier 1 RRTA taxes, use this worksheet to figure the amount to enter on line 7 of the Line 14
Worksheet.</t>
  </si>
  <si>
    <t>Social security tax, Medicare tax, and Additional Medicare Tax on wages.</t>
  </si>
  <si>
    <r>
      <t xml:space="preserve">1. </t>
    </r>
    <r>
      <rPr>
        <sz val="11"/>
        <color theme="1"/>
        <rFont val="Calibri"/>
        <family val="2"/>
        <scheme val="minor"/>
      </rPr>
      <t>Enter the social security tax withheld (Form(s) W-2, box 4)</t>
    </r>
  </si>
  <si>
    <r>
      <rPr>
        <b/>
        <sz val="11"/>
        <color theme="1"/>
        <rFont val="Calibri"/>
        <family val="2"/>
        <scheme val="minor"/>
      </rPr>
      <t>2.</t>
    </r>
    <r>
      <rPr>
        <sz val="11"/>
        <color theme="1"/>
        <rFont val="Calibri"/>
        <family val="2"/>
        <scheme val="minor"/>
      </rPr>
      <t xml:space="preserve"> Enter the Medicare tax withheld (Form(s) W-2, box 6). Box 6 includes any Additional Medicare Tax</t>
    </r>
  </si>
  <si>
    <r>
      <t xml:space="preserve">3. </t>
    </r>
    <r>
      <rPr>
        <sz val="11"/>
        <color theme="1"/>
        <rFont val="Calibri"/>
        <family val="2"/>
        <scheme val="minor"/>
      </rPr>
      <t>Enter any amount from Form 8959, line 7</t>
    </r>
  </si>
  <si>
    <r>
      <t xml:space="preserve">4. </t>
    </r>
    <r>
      <rPr>
        <sz val="11"/>
        <color theme="1"/>
        <rFont val="Calibri"/>
        <family val="2"/>
        <scheme val="minor"/>
      </rPr>
      <t>Add lines 1, 2, and 3</t>
    </r>
  </si>
  <si>
    <r>
      <t xml:space="preserve">5. </t>
    </r>
    <r>
      <rPr>
        <sz val="11"/>
        <color theme="1"/>
        <rFont val="Calibri"/>
        <family val="2"/>
        <scheme val="minor"/>
      </rPr>
      <t>Enter the Additional Medicare Tax withheld (Form 8959, line 22)</t>
    </r>
  </si>
  <si>
    <r>
      <t xml:space="preserve">6. </t>
    </r>
    <r>
      <rPr>
        <sz val="11"/>
        <color theme="1"/>
        <rFont val="Calibri"/>
        <family val="2"/>
        <scheme val="minor"/>
      </rPr>
      <t>Subtract line 5 from line 4</t>
    </r>
  </si>
  <si>
    <r>
      <t xml:space="preserve">7. </t>
    </r>
    <r>
      <rPr>
        <sz val="11"/>
        <color theme="1"/>
        <rFont val="Calibri"/>
        <family val="2"/>
        <scheme val="minor"/>
      </rPr>
      <t>Enter one-half of the Additional Medicare Tax, if any, on self-employment income (one-half of Form 8959, line 13)</t>
    </r>
  </si>
  <si>
    <r>
      <rPr>
        <b/>
        <sz val="10"/>
        <color theme="1"/>
        <rFont val="Calibri"/>
        <family val="2"/>
        <scheme val="minor"/>
      </rPr>
      <t>Tier 1 RRTA taxes as an employee of a railroad</t>
    </r>
    <r>
      <rPr>
        <sz val="10"/>
        <color theme="1"/>
        <rFont val="Calibri"/>
        <family val="2"/>
        <scheme val="minor"/>
      </rPr>
      <t xml:space="preserve"> (enter amounts on lines 8, 9, 10, and 11) or employee representative (enter amounts on lines 12, 13, 14, and 15). Do not include amounts in Form W-2, box 14, that are identified as Additional Medicare Tax or Tier 2 tax. Do not include amounts shown on Form CT-2 on line 3 for Additional Medicare Tax or line 4 for Tier 2 tax.</t>
    </r>
  </si>
  <si>
    <r>
      <t xml:space="preserve">8. </t>
    </r>
    <r>
      <rPr>
        <sz val="11"/>
        <color theme="1"/>
        <rFont val="Calibri"/>
        <family val="2"/>
        <scheme val="minor"/>
      </rPr>
      <t>Enter the Tier 1 tax (Form(s) W-2, box 14)</t>
    </r>
  </si>
  <si>
    <r>
      <rPr>
        <b/>
        <sz val="11"/>
        <color theme="1"/>
        <rFont val="Calibri"/>
        <family val="2"/>
        <scheme val="minor"/>
      </rPr>
      <t xml:space="preserve">9. </t>
    </r>
    <r>
      <rPr>
        <sz val="11"/>
        <color theme="1"/>
        <rFont val="Calibri"/>
        <family val="2"/>
        <scheme val="minor"/>
      </rPr>
      <t>Enter the Medicare tax (Form(s) W-2, box 14)</t>
    </r>
  </si>
  <si>
    <r>
      <t xml:space="preserve">10. </t>
    </r>
    <r>
      <rPr>
        <sz val="11"/>
        <color theme="1"/>
        <rFont val="Calibri"/>
        <family val="2"/>
        <scheme val="minor"/>
      </rPr>
      <t>Enter the Additional Medicare Tax, if any, on RRTA compensation as an employee (Form 8959, line 17). Do not use the same amount from Form 8959, line 17, for both this line and line 14</t>
    </r>
  </si>
  <si>
    <r>
      <t xml:space="preserve">11. </t>
    </r>
    <r>
      <rPr>
        <sz val="11"/>
        <color theme="1"/>
        <rFont val="Calibri"/>
        <family val="2"/>
        <scheme val="minor"/>
      </rPr>
      <t>Add lines 8, 9, and 10</t>
    </r>
  </si>
  <si>
    <r>
      <t xml:space="preserve">12. </t>
    </r>
    <r>
      <rPr>
        <sz val="11"/>
        <color theme="1"/>
        <rFont val="Calibri"/>
        <family val="2"/>
        <scheme val="minor"/>
      </rPr>
      <t>Enter one-half of Tier 1 tax (one-half of Form(s) CT-2, line 1, for all 4 quarters of 2020)</t>
    </r>
  </si>
  <si>
    <r>
      <t xml:space="preserve">13. </t>
    </r>
    <r>
      <rPr>
        <sz val="11"/>
        <color theme="1"/>
        <rFont val="Calibri"/>
        <family val="2"/>
        <scheme val="minor"/>
      </rPr>
      <t>Enter one-half of Tier 1 Medicare tax (one-half of Form(s) CT-2, line 2, for all 4 quarters of 2020)</t>
    </r>
  </si>
  <si>
    <r>
      <t xml:space="preserve">14. </t>
    </r>
    <r>
      <rPr>
        <sz val="11"/>
        <color theme="1"/>
        <rFont val="Calibri"/>
        <family val="2"/>
        <scheme val="minor"/>
      </rPr>
      <t>Enter one-half of the Additional Medicare Tax, if any, on RRTA compensation as an employee representative (one-half of Form 8959, line 17). Do not use the same amount from Form 8959, line 17, for both this line and line 10</t>
    </r>
  </si>
  <si>
    <r>
      <t xml:space="preserve">15. </t>
    </r>
    <r>
      <rPr>
        <sz val="11"/>
        <color theme="1"/>
        <rFont val="Calibri"/>
        <family val="2"/>
        <scheme val="minor"/>
      </rPr>
      <t>Add lines 12, 13, and 14</t>
    </r>
  </si>
  <si>
    <t>Line 6 amount</t>
  </si>
  <si>
    <r>
      <t xml:space="preserve">16. </t>
    </r>
    <r>
      <rPr>
        <sz val="11"/>
        <color theme="1"/>
        <rFont val="Calibri"/>
        <family val="2"/>
        <scheme val="minor"/>
      </rPr>
      <t>Add lines 6, 7, 11, and 15. Enter here and on line 7 of the Line 14 Worksheet</t>
    </r>
  </si>
  <si>
    <t>Other Worksheet (for line 7 of the Line 14 Worksheet)</t>
  </si>
  <si>
    <t>If your employer did not withhold or you did not pay Additional Medicare Tax or Tier 1 RRTA taxes, use this worksheet to figure the amount to enter on line 7 of the Line 14 Worksheet.</t>
  </si>
  <si>
    <r>
      <rPr>
        <b/>
        <sz val="11"/>
        <color theme="1"/>
        <rFont val="Calibri"/>
        <family val="2"/>
        <scheme val="minor"/>
      </rPr>
      <t>2.</t>
    </r>
    <r>
      <rPr>
        <sz val="11"/>
        <color theme="1"/>
        <rFont val="Calibri"/>
        <family val="2"/>
        <scheme val="minor"/>
      </rPr>
      <t xml:space="preserve"> Enter the Medicare tax withheld (Form(s) W-2, box 6). </t>
    </r>
  </si>
  <si>
    <t>Social security tax and Medicare tax</t>
  </si>
  <si>
    <r>
      <t xml:space="preserve">3. </t>
    </r>
    <r>
      <rPr>
        <sz val="11"/>
        <color theme="1"/>
        <rFont val="Calibri"/>
        <family val="2"/>
        <scheme val="minor"/>
      </rPr>
      <t xml:space="preserve">Add lines 1 and 2. </t>
    </r>
    <r>
      <rPr>
        <b/>
        <sz val="11"/>
        <color theme="1"/>
        <rFont val="Calibri"/>
        <family val="2"/>
        <scheme val="minor"/>
      </rPr>
      <t>Enter here and on line 7 of the Line 14 Worksheet</t>
    </r>
  </si>
  <si>
    <r>
      <rPr>
        <b/>
        <sz val="11"/>
        <color theme="1"/>
        <rFont val="Calibri"/>
        <family val="2"/>
        <scheme val="minor"/>
      </rPr>
      <t>No.</t>
    </r>
    <r>
      <rPr>
        <sz val="11"/>
        <color theme="1"/>
        <rFont val="Calibri"/>
        <family val="2"/>
        <scheme val="minor"/>
      </rPr>
      <t xml:space="preserve"> Leave line 4 blank, enter -0- on line 5, and go to line 6.</t>
    </r>
  </si>
  <si>
    <r>
      <t xml:space="preserve">8  </t>
    </r>
    <r>
      <rPr>
        <sz val="11"/>
        <color theme="1"/>
        <rFont val="Calibri"/>
        <family val="2"/>
        <scheme val="minor"/>
      </rPr>
      <t>Enter the total of any—                                                                                                                                                                                                                                                                                                                                                                       • Amounts from Schedule 1, line 14, and Schedule 2, line 5; and                                                                                                                                                                                                                                                                                                         • Any taxes that you identified using code “UT”and entered on Schedule 2, line 8.</t>
    </r>
  </si>
  <si>
    <t>To prepare for this calculation, you will need to have your 2021 Federal 1040/1040-SR/1040NR and your 2021 EIC Worksheets . Most of the information to be entered into this form will come directly from the 2021 forms.</t>
  </si>
  <si>
    <t xml:space="preserve"> </t>
  </si>
  <si>
    <t>To prepare for this calculation, you will need to have your 2021 Federal 1040/1040-SR/1040NR and your 2021 EIC Worksheet B. Most of the information to be entered into this form will come directly from the 2021 forms.</t>
  </si>
  <si>
    <t>Line 2</t>
  </si>
  <si>
    <t>Line 5</t>
  </si>
  <si>
    <t>To prepare for this calculation, you will need to have your 2021 Federal 1040/1040-SR/1040NR and your 2021 EIC worksheet B. Most of the information to be entered into this form will come directly from the 2021 forms.</t>
  </si>
  <si>
    <r>
      <t>Yes.</t>
    </r>
    <r>
      <rPr>
        <sz val="11"/>
        <color theme="1"/>
        <rFont val="Calibri"/>
        <family val="2"/>
        <scheme val="minor"/>
      </rPr>
      <t xml:space="preserve"> If line 5 above is equal to or more than line 1 above, leave lines 7 through 10 blank, enter -0- on line 11, and go to line 12. Otherwise, go to line 7.</t>
    </r>
  </si>
  <si>
    <t>Complete Line 10 worksheet →</t>
  </si>
  <si>
    <t>Line 10 Worksheet</t>
  </si>
  <si>
    <t>2021 Earned Income Credit - Amount from Worksheet A. line 6 or Worksheet B, Line 11</t>
  </si>
  <si>
    <t>Check if filed 2021 Form 1040 or 1040-SR.</t>
  </si>
  <si>
    <t>Check if filed 2021 Form 1040NR</t>
  </si>
  <si>
    <t>Line 10 Total</t>
  </si>
  <si>
    <t xml:space="preserve">Enter the amount from 2021 Schedule 3, line 11 </t>
  </si>
  <si>
    <t>Line 15 Worksheet</t>
  </si>
  <si>
    <t>Complete Line 15 worksheet →</t>
  </si>
  <si>
    <t>Enter the amount on 2021 Form 8396, line 9</t>
  </si>
  <si>
    <t>Enter the amount on 2021 Form 8839, line 16</t>
  </si>
  <si>
    <t>Enter the amount on 2021 Form 5695, line 15</t>
  </si>
  <si>
    <t>Line 15 Total</t>
  </si>
  <si>
    <t>Enter the amount on 2021 Form 8859, line 3</t>
  </si>
  <si>
    <t>Enter amount from 2021 Form(s) W-2, box 4 or line 1 of 2021 Additional Medicare Tax and RRTA Tax Worksheet</t>
  </si>
  <si>
    <t xml:space="preserve">Enter the amount from 2021 Form(s) W-2, box 6 or line 2 of 2021 Additional Medicare Tax and RRTA Tax Worksheet </t>
  </si>
  <si>
    <t xml:space="preserve">Enter the amount from 2021 Form 8959, line 7 or line 3 of 2021 Additional Medicare Tax and RRTA Tax Worksheet </t>
  </si>
  <si>
    <t xml:space="preserve">Enter the amount from 2021 Form 8959, line 22 or line 5 of 2021 Additional Medicare Tax and RRTA Tax Worksheet </t>
  </si>
  <si>
    <t xml:space="preserve">Enter one-half of 2021 Form 8959, line 13 or line 7 of 2021 Additional Medicare Tax and RRTA Tax Worksheet </t>
  </si>
  <si>
    <t>Enter Tier 1 tax amount from 2021 Form(s) W-2, box 14 or line 8 of 2021 Additional Medicare Tax and RRTA Tax Worksheet</t>
  </si>
  <si>
    <t>Enter Medicare Tax amount from 2021 Form(s) W-2, box 14 or line 8 of 2021 Additional Medicare Tax and RRTA Tax Worksheet</t>
  </si>
  <si>
    <t xml:space="preserve">Enter the one-half of Form(s) CT-2, line 1, for all 4 quarters of 2021 or line 12 of 2021 Additional Medicare Tax and RRTA Tax Worksheet </t>
  </si>
  <si>
    <t xml:space="preserve">Enter the one-half of Form(s) CT-2, line 2, for all 4 quarters of 2021 or line 13 of 2021 Additional Medicare Tax and RRTA Tax Worksheet </t>
  </si>
  <si>
    <t>Enter the amount from 2021 Form 8959, line 17 or line 10 of 2021 Additional Medicare Tax and RRTA Tax Worksheet. Do not use the same amount from Form 8959, line 17, for both this line and line 10</t>
  </si>
  <si>
    <t>Enter the amount from 2021 Form 8959, line 17 or line 10 of 2021 Additional Medicare Tax and RRTA Tax Worksheet.Do not use the same amount from Form 8959, line 17, for both this line and line 14.</t>
  </si>
  <si>
    <r>
      <t xml:space="preserve">Yes. </t>
    </r>
    <r>
      <rPr>
        <sz val="11"/>
        <color theme="1"/>
        <rFont val="Calibri"/>
        <family val="2"/>
        <scheme val="minor"/>
      </rPr>
      <t>Subtract line 9 from line 3. Enter the result. Go to Part 2 on the next page.</t>
    </r>
  </si>
  <si>
    <t>Complete Earned Income Worksheet ( See Earned Income - CTC tab)</t>
  </si>
  <si>
    <t>Enter the amount from line 1 of 2021 Form 1040 or 1040-SR, or line 1a of 2021 Form 1040-NR or line 1 of 2021 Earned Income Worksheet</t>
  </si>
  <si>
    <t>Enter the amount from 2021 Form(s) W-2, box 12 with code Q or line 2 of 2021 Earned Income Worksheet</t>
  </si>
  <si>
    <t>Enter the amount from 2021 Schedule C, line 1 or line 2a of 2021 Earned Income Worksheet</t>
  </si>
  <si>
    <t>Enter the amount from 2021 Schedule C, line 31; and 2021 Schedule K-1 (Form 1065), box 14, code A (other than farming)*or line 2b of 2021 Earned Income Worksheet.</t>
  </si>
  <si>
    <t>Enter the amount from 2021 Schedule F, line 34; and from farm partnerships, 2021 Schedule K-1 (Form 1065), box 14, code A* or line 2a of 2021 Earned Income Worksheet.</t>
  </si>
  <si>
    <t>If you used the farm optional method to figure net earnings from self-employment, enter the amount from 2021 Schedule SE, line 15 or  line 2d of 2021 Earned Income Worksheet. Otherwise, enter zero</t>
  </si>
  <si>
    <t>Use the corresponding information from your  2021 Federal 1040/1040-SR or line 4b of 2021 Earned Income Worksheet.</t>
  </si>
  <si>
    <t>Use the corresponding information from your  2021 Federal 1040/1040-SR  or line 4c of 2021 Earned Income Worksheet.</t>
  </si>
  <si>
    <t>Use the corresponding information from your  2021 Federal 1040/1040-SR  or line 4d of 2021 Earned Income Worksheet.</t>
  </si>
  <si>
    <t>Enter the amount from 2021 Schedule 1 (Form 1040), line 15  or line 5 of 2021 Earned Income Worksheet.</t>
  </si>
  <si>
    <t>Enter amount included in line 1 of your 2021 Federal 1040/1040-SR or line 1a of your 2021 Federal 1040NR with a "SCH" entered on dotted line next to line 1.  You also can use line 4a of 2021 Earned Income Worksheet, if applicable.</t>
  </si>
  <si>
    <t>Enter the amount from 2021 Form W-2, box 12 with code Q.</t>
  </si>
  <si>
    <t>Enter the total of the amounts from 2021 Schedule 1 (Form 1040), line 15, and 2021 Schedule 2 (Form 1040), lines 5, 6  and 13 or the amount from 2021 Schedule 8812, Part II-B, line 21 if applicable.</t>
  </si>
  <si>
    <t>Enter the total of the amounts from 2021 Form 1040 or 1040-SR, line 27a, and Schedule 3 (Form 1040), line 11.  1040-NR filers:  Enter the amount from 2021 Schedule 3 (Form 1040), line 11. or the amount from 2021 Schedule 8812, Part II-B, line 24 if applicable</t>
  </si>
  <si>
    <t>Place an "X" for your answer. If answer is "Yes" and filing Form 2555 is "No", then complete Line 14 Worksheet below on row 46.</t>
  </si>
  <si>
    <t>Place an "X" for your answer. If "No" is checked, complete the Other Worksheet on row 101.  If "Yes" is checked, complete the Additional Medicare Tax and RRTA Tax Worsheet on row 77.</t>
  </si>
  <si>
    <r>
      <t xml:space="preserve">7  </t>
    </r>
    <r>
      <rPr>
        <sz val="11"/>
        <color theme="1"/>
        <rFont val="Calibri"/>
        <family val="2"/>
        <scheme val="minor"/>
      </rPr>
      <t>Is the amount on line 6a more than $2,500?</t>
    </r>
  </si>
  <si>
    <t>Calculate the basis for the Federal Income Tax Deduction</t>
  </si>
  <si>
    <t>Enter the amount from 2021 Form(s) W-2, box 12 with code Q</t>
  </si>
  <si>
    <t>You were required to use worksheet in Pub. 972.</t>
  </si>
  <si>
    <t>Check "X" if you meet the requirements to use worksheet in Pub. 972.  See statement above for requirements.</t>
  </si>
  <si>
    <r>
      <t xml:space="preserve">7.  </t>
    </r>
    <r>
      <rPr>
        <sz val="11"/>
        <color theme="1"/>
        <rFont val="Calibri"/>
        <family val="2"/>
        <scheme val="minor"/>
      </rPr>
      <t>Enter the amount shown below for your filing status. 
Married filing jointly — $400,000_x001F_ 
All other filing statuses — $200,000</t>
    </r>
  </si>
  <si>
    <t>To prepare for this calculation, you will need to have your 2021 Federal 1040/1040-SR/1040NR and your 2021 Form 8812 and related worksheets. Most of the information to be entered into this form will come directly from the 2021 forms.</t>
  </si>
  <si>
    <t>To prepare for this calculation, you will need to have your 2021 Federal 1040/1040-SR/1040NR and your 2021 Form 8812 and associated worksheets. Most of the information to be entered into this form will come directly from the 2021 forms.</t>
  </si>
  <si>
    <t>Subtract line 5 from line 3.  If amount is negative enter zero.</t>
  </si>
  <si>
    <r>
      <rPr>
        <b/>
        <sz val="11"/>
        <color theme="1"/>
        <rFont val="Calibri"/>
        <family val="2"/>
        <scheme val="minor"/>
      </rPr>
      <t xml:space="preserve">Earned Income Credit (EIC). </t>
    </r>
    <r>
      <rPr>
        <sz val="11"/>
        <color theme="1"/>
        <rFont val="Calibri"/>
        <family val="2"/>
        <scheme val="minor"/>
      </rPr>
      <t>Enter the amount from line 27a of 2021 Form 1040/Form 1040-SR.</t>
    </r>
  </si>
  <si>
    <t xml:space="preserve">If the amount on your 2021 Federal Form 1040/1040-SR/1040NR line 18 is zero and the Net Investment Income Tax from line 17, 2021 Form 8960 is also zero, STOP, enter zero on Line 15 below.
</t>
  </si>
  <si>
    <r>
      <t xml:space="preserve">Part II </t>
    </r>
    <r>
      <rPr>
        <b/>
        <sz val="12"/>
        <color theme="1"/>
        <rFont val="Calibri"/>
        <family val="2"/>
        <scheme val="minor"/>
      </rPr>
      <t xml:space="preserve">- </t>
    </r>
    <r>
      <rPr>
        <sz val="12"/>
        <color theme="1"/>
        <rFont val="Calibri"/>
        <family val="2"/>
        <scheme val="minor"/>
      </rPr>
      <t>Pursuant to Act 2022-37 (HB 231) which provides that any federal income tax reductions attributable to the federal child tax credit, the earned income tax credit, and the federal child and dependent care tax credits, the federal income tax deduction shall be calculated as if the individual paid the federal income tax that would otherwise have been paid under the provisions of the Internal Revenue Code in effect on December 31, 2020.</t>
    </r>
  </si>
  <si>
    <t>9a</t>
  </si>
  <si>
    <t>9b</t>
  </si>
  <si>
    <t>9c</t>
  </si>
  <si>
    <t>9d</t>
  </si>
  <si>
    <t>Add lines (9a) &amp; (9b) then subtract line (9c);  9e Enter the recomputed credit based on 2020 Form 8812 Line 15.</t>
  </si>
  <si>
    <t>Subtract line 13 from line 7. If amount is negative enter zero.</t>
  </si>
  <si>
    <t>9e</t>
  </si>
  <si>
    <t>Subtract Line 5 from Line 1e. If the amount is negative enter zero.</t>
  </si>
  <si>
    <r>
      <rPr>
        <b/>
        <sz val="11"/>
        <color theme="1"/>
        <rFont val="Calibri"/>
        <family val="2"/>
        <scheme val="minor"/>
      </rPr>
      <t xml:space="preserve">Earned Income Credit (EIC). </t>
    </r>
    <r>
      <rPr>
        <sz val="11"/>
        <color theme="1"/>
        <rFont val="Calibri"/>
        <family val="2"/>
        <scheme val="minor"/>
      </rPr>
      <t>8a Enter the amount from line 27a of Form 1040/Form 1040-SR; 8b Enter the recomputed credit based on 2020 EIC worksheets and tables.</t>
    </r>
  </si>
  <si>
    <t>Lines  3, 4, 8b &amp; 9e should be recomputed based on 2020 calculations using 2021 information.</t>
  </si>
  <si>
    <r>
      <rPr>
        <b/>
        <sz val="11"/>
        <color theme="1"/>
        <rFont val="Calibri"/>
        <family val="2"/>
        <scheme val="minor"/>
      </rPr>
      <t xml:space="preserve">Refundable Credit for Child and Dependent Care Expenses. </t>
    </r>
    <r>
      <rPr>
        <sz val="11"/>
        <color theme="1"/>
        <rFont val="Calibri"/>
        <family val="2"/>
        <scheme val="minor"/>
      </rPr>
      <t>10a Enter the amount from Schedule 3, Part II, line 13g of 2021 Form 1040/Form 1040-SR/Form1040NR. 10b is zero, this credit was non-refundable in 2020.</t>
    </r>
  </si>
  <si>
    <r>
      <rPr>
        <b/>
        <sz val="11"/>
        <color theme="1"/>
        <rFont val="Calibri"/>
        <family val="2"/>
        <scheme val="minor"/>
      </rPr>
      <t xml:space="preserve">Refundable Child Tax Credit or Additional Tax Credit. </t>
    </r>
    <r>
      <rPr>
        <sz val="11"/>
        <color theme="1"/>
        <rFont val="Calibri"/>
        <family val="2"/>
        <scheme val="minor"/>
      </rPr>
      <t>Enter the amount from Line 28 of 2021 Form 1040/Form 1040-SR.</t>
    </r>
  </si>
  <si>
    <t xml:space="preserve">7. Did your employer withhold or did you pay Additional Medicare Tax or Tier 1 RRTA taxes?                                                                                                                                                                                                                                                                </t>
  </si>
  <si>
    <r>
      <rPr>
        <b/>
        <sz val="11"/>
        <rFont val="Calibri"/>
        <family val="2"/>
        <scheme val="minor"/>
      </rPr>
      <t>No.</t>
    </r>
    <r>
      <rPr>
        <sz val="11"/>
        <rFont val="Calibri"/>
        <family val="2"/>
        <scheme val="minor"/>
      </rPr>
      <t xml:space="preserve"> Enter the total of the following amounts from Form(s) W-2. (See Other Worksheet below on row 101)                                                                                                                                                                                                                                                                                                                                            • Social security tax withheld from box 4, and                                                                                                                                                                                                                                                                                                                                               • Medicare tax withheld from box 6.</t>
    </r>
  </si>
  <si>
    <r>
      <t xml:space="preserve">Yes. </t>
    </r>
    <r>
      <rPr>
        <sz val="11"/>
        <rFont val="Calibri"/>
        <family val="2"/>
        <scheme val="minor"/>
      </rPr>
      <t>Use the Additional Medicare Tax and RRTA TaxWorksheet (See spreadsheet on row 77)  to figure the amount to enter.</t>
    </r>
  </si>
  <si>
    <r>
      <t xml:space="preserve">5  </t>
    </r>
    <r>
      <rPr>
        <sz val="11"/>
        <color theme="1"/>
        <rFont val="Calibri"/>
        <family val="2"/>
        <scheme val="minor"/>
      </rPr>
      <t>Enter the amount shown below for your filing status. 
Married filing jointly — $400,000_x001F_
All other filing statuses — $200,000</t>
    </r>
  </si>
  <si>
    <t xml:space="preserve">INSTRUCTIONS: </t>
  </si>
  <si>
    <t>Line Instructions</t>
  </si>
  <si>
    <t>If applicable - enter the amount frm your 2021 Schedule C.</t>
  </si>
  <si>
    <r>
      <rPr>
        <b/>
        <sz val="11"/>
        <color theme="1"/>
        <rFont val="Calibri"/>
        <family val="2"/>
        <scheme val="minor"/>
      </rPr>
      <t>Federal Income Tax Deduction.</t>
    </r>
    <r>
      <rPr>
        <sz val="11"/>
        <color theme="1"/>
        <rFont val="Calibri"/>
        <family val="2"/>
        <scheme val="minor"/>
      </rPr>
      <t xml:space="preserve"> Enter the greater of  Part I Line 6 or Part II Line 14; also enter on line 12 of Form 40, line 9 of Form 40A or page 2, Part IV, line 4 of Form 40NR. </t>
    </r>
  </si>
  <si>
    <r>
      <t>Part I -</t>
    </r>
    <r>
      <rPr>
        <b/>
        <sz val="16"/>
        <color theme="1"/>
        <rFont val="Calibri"/>
        <family val="2"/>
        <scheme val="minor"/>
      </rPr>
      <t xml:space="preserve"> Enter the amounts as they appear on the worksheet from your 2021 Form 40/40A/40NR</t>
    </r>
  </si>
  <si>
    <t>Reminder - these forms are to recompute the 2021 credits based on 2020 rules, anywhere in these forms, schedules , worksheets that reference 2020, you should enter your 2021 information.</t>
  </si>
  <si>
    <t>Or</t>
  </si>
  <si>
    <t>(c) Identifying number (SSN or EIN)</t>
  </si>
  <si>
    <r>
      <rPr>
        <b/>
        <sz val="11"/>
        <color theme="1"/>
        <rFont val="Calibri"/>
        <family val="2"/>
        <scheme val="minor"/>
      </rPr>
      <t>12</t>
    </r>
    <r>
      <rPr>
        <sz val="11"/>
        <color theme="1"/>
        <rFont val="Calibri"/>
        <family val="2"/>
        <scheme val="minor"/>
      </rPr>
      <t xml:space="preserve">  Is the amount on line 8 more than the amount on line 11?    </t>
    </r>
    <r>
      <rPr>
        <b/>
        <sz val="11"/>
        <color theme="1"/>
        <rFont val="Calibri"/>
        <family val="2"/>
        <scheme val="minor"/>
      </rPr>
      <t xml:space="preserve">This is your child tax credit and credit for other dependents. </t>
    </r>
    <r>
      <rPr>
        <sz val="11"/>
        <color theme="1"/>
        <rFont val="Calibri"/>
        <family val="2"/>
        <scheme val="minor"/>
      </rPr>
      <t xml:space="preserve">Enter this amount on Form 1040 or 1040-SR, line 19. </t>
    </r>
    <r>
      <rPr>
        <b/>
        <sz val="11"/>
        <color theme="1"/>
        <rFont val="Calibri"/>
        <family val="2"/>
        <scheme val="minor"/>
      </rPr>
      <t xml:space="preserve">        </t>
    </r>
    <r>
      <rPr>
        <sz val="11"/>
        <color theme="1"/>
        <rFont val="Calibri"/>
        <family val="2"/>
        <scheme val="minor"/>
      </rPr>
      <t xml:space="preserve">                                                                                                                                                                                                                                     </t>
    </r>
  </si>
  <si>
    <r>
      <t xml:space="preserve">Yes. STOP </t>
    </r>
    <r>
      <rPr>
        <sz val="11"/>
        <color theme="1"/>
        <rFont val="Calibri"/>
        <family val="2"/>
        <scheme val="minor"/>
      </rPr>
      <t>You can't take the credit. Enter “No" on the dotted line next to line 27.</t>
    </r>
  </si>
  <si>
    <t>The amount from 2021 Form 1040 or 1040-SR, line 18</t>
  </si>
  <si>
    <t xml:space="preserve"> The amount from 2021 Form 1040 or 1040-SR, line 18</t>
  </si>
  <si>
    <t>Enter the amount from 2021 Form W-2, boxes 4 and 6 or Enter the amount from 2021 Schedule 8812, Part II-B, line 21 if applicable.</t>
  </si>
  <si>
    <t>• Amount received for work performed while an inmate in a penal institution.</t>
  </si>
  <si>
    <t>EIC Publication 596 Worksheet 1 - 2020</t>
  </si>
  <si>
    <t>Use this worksheet to figure investment income for the earned income credit when you file Form 1040 or 1040-SR.</t>
  </si>
  <si>
    <t>Interest and Dividends</t>
  </si>
  <si>
    <t>Capital Gain Net Income</t>
  </si>
  <si>
    <t>Royalties and Rental Income From Personal Property</t>
  </si>
  <si>
    <t>Passive Activities</t>
  </si>
  <si>
    <t>15. Is the amount on line 14 more than $3,650?</t>
  </si>
  <si>
    <t>Yes. You can’t take the credit.</t>
  </si>
  <si>
    <t>Instructions for lines 11 and 12. In figuring the amount to enter on lines 11 and 12, don’t take into account any royalty income (or loss)</t>
  </si>
  <si>
    <t>included on line 26 of Schedule E or any income (or loss) included in your earned income or on line 1, 2, 3, 4, 7, or 10 of this worksheet. To</t>
  </si>
  <si>
    <t>find out if the income on line 26 or line 40 of Schedule E is from a passive activity, see the Schedule E instructions. If any of the rental real</t>
  </si>
  <si>
    <t>estate income (or loss) included on Schedule E, line 26, isn’t from a passive activity, print “NPA” and the amount of that income (or loss) on</t>
  </si>
  <si>
    <t>the dotted line next to line 26.</t>
  </si>
  <si>
    <t xml:space="preserve">Worksheet 1. Investment Income </t>
  </si>
  <si>
    <t>12. Enter the total of any losses from passive activities (such as losses included
on Schedule E, line 26, 29b (col. (g)), 34b (col. (c)), or 40; or an ordinary loss
identified as "PAL" on Form 4797, line 10). (See instructions below for lines
11 and 12.)</t>
  </si>
  <si>
    <t>Enter the amount from corresponding line from the 2021 Publication 596 Worksheet 1</t>
  </si>
  <si>
    <t>No. Go to Step 3 of the Form 1040 and 1040-SR instructions for line 27 to find out if you can take the credit (unless you are using this publication to find out if you can take the credit; in that case, go to Rule 7, next).</t>
  </si>
  <si>
    <t>If the answer to Line 4 is Yes, go to the Pub 596 Worksheet 1 tab to determine if you can take the credit using 2020 rules before moving on.</t>
  </si>
  <si>
    <t>To prepare for this calculation, you will need to have your 2021 Federal 1040/1040-SR/1040NR and your 2021 EIC Publication 596 Worksheets 1.  Most of the information to be entered into this form will come directly from the 2021 forms.</t>
  </si>
  <si>
    <t>Recomputed non-refundable child and dependent care cedit based on 2020 Rules (2020 Form 2441 Line 11).</t>
  </si>
  <si>
    <t>This field will be populated from either Line 8 from the CTC Worksheet or Line 10 from the CTC Wksht - Pub972.</t>
  </si>
  <si>
    <t>This field will be populated from either Line 12 from the  CTC Worksheet or Line 16 from the CTC Wksht - Pub972</t>
  </si>
  <si>
    <r>
      <rPr>
        <b/>
        <sz val="11"/>
        <color theme="1"/>
        <rFont val="Calibri"/>
        <family val="2"/>
        <scheme val="minor"/>
      </rPr>
      <t>16.</t>
    </r>
    <r>
      <rPr>
        <sz val="11"/>
        <color theme="1"/>
        <rFont val="Calibri"/>
        <family val="2"/>
        <scheme val="minor"/>
      </rPr>
      <t xml:space="preserve"> Is the amount on line 10 of this worksheet more than the amount on line 15?    </t>
    </r>
    <r>
      <rPr>
        <b/>
        <sz val="11"/>
        <color theme="1"/>
        <rFont val="Calibri"/>
        <family val="2"/>
        <scheme val="minor"/>
      </rPr>
      <t xml:space="preserve">This is your child tax credit and credit for other dependents. </t>
    </r>
    <r>
      <rPr>
        <sz val="11"/>
        <color theme="1"/>
        <rFont val="Calibri"/>
        <family val="2"/>
        <scheme val="minor"/>
      </rPr>
      <t xml:space="preserve">Enter this amount on Form 1040, line 19; Form 1040-SR, line 19; or Form 1040-NR, line 19                                                                                                                                                                                                                                               </t>
    </r>
  </si>
  <si>
    <t>11  Credit for child and dependent care expenses. Enter the smaller of line 9 or line 10 here and on Schedule 3 (Form 1040), line 2.</t>
  </si>
  <si>
    <t>14  Enter the amount, if any, you forfeited or carried forward to 2021. See instructions.</t>
  </si>
  <si>
    <t>15  Combine lines 12 through 14. See instructions.</t>
  </si>
  <si>
    <t>23  Subtract line 22 from line 15.</t>
  </si>
  <si>
    <t>26  Taxable benefits. Subtract line 25 from line 23. If zero or less, enter -0-. Also, include this amount on Form 1040 or 1040-SR, line 1; or Form 1040-NR, line 1a. On the dotted line next to Form 1040 or 1040-SR, line 1; or Form 1040-NR, line 1a, enter “DCB”.</t>
  </si>
  <si>
    <t>30  Complete line 2 on the front of this form. Don’t include in column (c) any benefits shown on line 28 above. Then, add the amounts in column (c) and enter the total here.</t>
  </si>
  <si>
    <t>13  Enter the amount, if any, you carried over from 2019 and used in 2020 during the grace period. See instructions</t>
  </si>
  <si>
    <t>21  Enter $5,000 ($2,500 if married filing separately and you were required to enter your spouse’s earned income on line 19)</t>
  </si>
  <si>
    <t>3   Add the amounts in column (c) of line 2. Don’t enter more than $3,000 for one qualifying person or $6,000 for two or more persons. If you completed Part III, enter the amount from line 31.</t>
  </si>
  <si>
    <r>
      <rPr>
        <b/>
        <sz val="11"/>
        <color theme="1"/>
        <rFont val="Calibri"/>
        <family val="2"/>
        <scheme val="minor"/>
      </rPr>
      <t>4</t>
    </r>
    <r>
      <rPr>
        <sz val="11"/>
        <color theme="1"/>
        <rFont val="Calibri"/>
        <family val="2"/>
        <scheme val="minor"/>
      </rPr>
      <t xml:space="preserve">  Enter your earned income. See instructions.</t>
    </r>
  </si>
  <si>
    <t>5  If married filing jointly, enter your spouse’s earned income (if you or your spouse was a student or was disabled, see the instructions); all others, enter the amount from line 4.</t>
  </si>
  <si>
    <t>6  Enter the smallest of line 3, 4, or 5.</t>
  </si>
  <si>
    <r>
      <rPr>
        <b/>
        <sz val="11"/>
        <color theme="1"/>
        <rFont val="Calibri"/>
        <family val="2"/>
        <scheme val="minor"/>
      </rPr>
      <t xml:space="preserve">7  </t>
    </r>
    <r>
      <rPr>
        <sz val="11"/>
        <color theme="1"/>
        <rFont val="Calibri"/>
        <family val="2"/>
        <scheme val="minor"/>
      </rPr>
      <t>Enter the amount from Form 1040, 1040-SR, or 1040-NR, line 11.</t>
    </r>
  </si>
  <si>
    <t>9  Multiply line 6 by the decimal amount on line 8. If you paid 2019 expenses in 2020, see the instructions.</t>
  </si>
  <si>
    <t>10  Tax liability limit. Enter the amount from the Credit Limit Worksheet in the instructions.</t>
  </si>
  <si>
    <t>16  Enter the total amount of qualified expenses incurred in 2020 for the care of the qualifying person(s).</t>
  </si>
  <si>
    <t>17  Enter the smaller of line 15 or 16.</t>
  </si>
  <si>
    <t>18  Enter your earned income. See instructions.</t>
  </si>
  <si>
    <t>20  Enter the smallest of line 17, 18, or 19.</t>
  </si>
  <si>
    <t>Yes. Enter the amount here.</t>
  </si>
  <si>
    <t>24  Deductible benefits. Enter the smallest of line 20, 21, or 22. Also, include this amount on the appropriate line(s) of your return. See instructions.</t>
  </si>
  <si>
    <t>25  Excluded benefits. If you checked “No” on line 22, enter the smaller of line 20 or 21. Otherwise, subtract line 24 from the smaller of line 20 or line 21. If zero or less, enter -0-.</t>
  </si>
  <si>
    <t>27  Enter $3,000 ($6,000 if two or more qualifying persons).</t>
  </si>
  <si>
    <t>28  Add lines 24 and 25.</t>
  </si>
  <si>
    <t>29  Subtract line 28 from line 27. If zero or less, stop. You can’t take the credit. Exception. If you paid 2019 expenses in 2020, see the instructions for line 9.</t>
  </si>
  <si>
    <t>31  Enter the smaller of line 29 or 30. Also, enter this amount on line 3 on the front of this form and complete lines 4 through 11.</t>
  </si>
  <si>
    <t xml:space="preserve">1  If you are required to use the worksheet in Pub. 972, enter the amount from line 10 of the Child Tax Credit and Credit for Other Dependents Worksheet in the publication. Otherwise, enter the amount from line 8 of your Child Tax Credit and Credit for Other Dependents Worksheet. (See the instructions for Forms 1040 and 1040-SR, line 19, or the instructions for Form 1040-NR, line 19.) </t>
  </si>
  <si>
    <t>Enter the result. If zero, stop here; you cannot claim this credit .</t>
  </si>
  <si>
    <t>5  Enter the smaller of line 3 or line 4 .</t>
  </si>
  <si>
    <t>8  Multiply the amount on line 7 by 15% (0.15) and enter the result .</t>
  </si>
  <si>
    <t>9  Withheld social security, Medicare, and Additional Medicare taxes from Form(s) W-2, boxes 4 and 6. If married filing jointly, include your spouse’s amounts with yours. If your employer withheld or you paid Additional Medicare Tax or tier 1 RRTA taxes, see instructions.</t>
  </si>
  <si>
    <t>10  Enter the total of the amounts from Schedule 1 (Form 1040), line 14, and Schedule 2 (Form 1040), line 5, plus any taxes that you identified using code “UT” and entered on Schedule 2 (Form 1040), line 8 .</t>
  </si>
  <si>
    <t>14  Enter the larger of line 8 or line 13 .</t>
  </si>
  <si>
    <t>2  Enter the amount from line 19 of your Form 1040, Form 1040-SR, or Form 1040-NR .</t>
  </si>
  <si>
    <t>3  Subtract line 2 from line 1. If zero, stop here; you cannot claim this credit .</t>
  </si>
  <si>
    <t>6a  Earned income (see instructions) .</t>
  </si>
  <si>
    <t>b  Nontaxable combat pay (see instructions).</t>
  </si>
  <si>
    <r>
      <rPr>
        <b/>
        <sz val="11"/>
        <color theme="1"/>
        <rFont val="Calibri"/>
        <family val="2"/>
        <scheme val="minor"/>
      </rPr>
      <t>Yes.</t>
    </r>
    <r>
      <rPr>
        <sz val="11"/>
        <color theme="1"/>
        <rFont val="Calibri"/>
        <family val="2"/>
        <scheme val="minor"/>
      </rPr>
      <t xml:space="preserve">  Subtract $2,500 from the amount on line 6a. Enter the result.</t>
    </r>
  </si>
  <si>
    <t>11  Add lines 9 and 10.</t>
  </si>
  <si>
    <t>13  Subtract line 12 from line 11. If zero or less, enter -0- .</t>
  </si>
  <si>
    <t>15  This is your additional child tax credit.</t>
  </si>
  <si>
    <t>1. a. Enter the amount from line 1 of Form 1040 or 1040-SR, or line 1a of Form 1040-NR .</t>
  </si>
  <si>
    <t>b. Enter the amount of any nontaxable combat pay received. Also enter this amount on Schedule 8812, line 6b. This amount should be shown in Form(s) W-2, box 12, with code Q
Next, if you are filing Schedule C, F, or SE, or you received a Schedule K-1 (Form 1065), go to line 2a. Otherwise, skip lines 2a through 2e and go to line 3.</t>
  </si>
  <si>
    <t>2. a. Enter any statutory employee income reported on line 1 of Schedule C .</t>
  </si>
  <si>
    <t>b. Enter any net profit or (loss) from Schedule C, line 31, and Schedule K-1 (Form 1065), box 14, code A (other than farming). Reduce any Schedule K-1 amounts as described in the instructions for completing Schedule SE in the Partner's Instructions for Schedule K-1. Do not include on this line any statutory employee income or any other amounts exempt from self-employment tax. Options and commodities dealers must add any gain or subtract any loss (in the normal course of dealing in or trading section 1256 contracts) from section 1256 contracts or related property .</t>
  </si>
  <si>
    <t>c. Enter any net farm profit or (loss) from Schedule F, line 34, and from farm partnerships, Schedule K-1 (Form 1065), box 14, code A*. Reduce any Schedule K-1 amounts as described in the instructions for completing Schedule SE in the Partner's Instructions for Schedule K-1. Do not include on this line any amounts exempt from self-employment tax .</t>
  </si>
  <si>
    <t>d.  If you used the farm optional method to figure net earnings from self-employment, enter the amount from Schedule SE, line 15. Otherwise, skip this line and enter on line 2e the amount from line 2c</t>
  </si>
  <si>
    <t xml:space="preserve">e. If line 2c is a profit, enter the smaller of line 2c or line 2d. If line 2c is a (loss), enter the (loss) from line 2c . </t>
  </si>
  <si>
    <t xml:space="preserve">3. Combine lines 1a, 1b, 2a, 2b, and 2e. If zero or less, stop. Do not complete the rest of this worksheet. Instead, enter -0- on line 3 of the Line 14 Worksheet or line 6a of Schedule 8812, whichever applies . </t>
  </si>
  <si>
    <t>a. A scholarship or fellowship grant not reported on Form W-2 .</t>
  </si>
  <si>
    <t>Enter "X" if you used the farm optional method to figure net earnings from self-employment.</t>
  </si>
  <si>
    <r>
      <t xml:space="preserve">b. </t>
    </r>
    <r>
      <rPr>
        <sz val="11"/>
        <color theme="1"/>
        <rFont val="Calibri"/>
        <family val="2"/>
        <scheme val="minor"/>
      </rPr>
      <t>For work done while an inmate in a penal institution</t>
    </r>
    <r>
      <rPr>
        <b/>
        <sz val="11"/>
        <color theme="1"/>
        <rFont val="Calibri"/>
        <family val="2"/>
        <scheme val="minor"/>
      </rPr>
      <t>.</t>
    </r>
  </si>
  <si>
    <r>
      <t xml:space="preserve">c. </t>
    </r>
    <r>
      <rPr>
        <sz val="11"/>
        <color theme="1"/>
        <rFont val="Calibri"/>
        <family val="2"/>
        <scheme val="minor"/>
      </rPr>
      <t>A pension or annuity from a nonqualified deferred compensation plan or a nongovernmental section 457 plan. This amount may be shown in box 11 of your Form W-2. If you received such an amount but box 11 is blank, contact your employer for the amount received as a pension or annuity</t>
    </r>
    <r>
      <rPr>
        <b/>
        <sz val="11"/>
        <color theme="1"/>
        <rFont val="Calibri"/>
        <family val="2"/>
        <scheme val="minor"/>
      </rPr>
      <t>.</t>
    </r>
  </si>
  <si>
    <r>
      <t xml:space="preserve">d. </t>
    </r>
    <r>
      <rPr>
        <sz val="11"/>
        <color theme="1"/>
        <rFont val="Calibri"/>
        <family val="2"/>
        <scheme val="minor"/>
      </rPr>
      <t>Enter any amount included on Form 1040 or 1040-SR, line 1, that is a Medicaid waiver payment you exclude from income (see the instructions for Schedule 1, line 8), unless you choose to include this amount in earned income, in which case enter zero</t>
    </r>
    <r>
      <rPr>
        <b/>
        <sz val="11"/>
        <color theme="1"/>
        <rFont val="Calibri"/>
        <family val="2"/>
        <scheme val="minor"/>
      </rPr>
      <t>.</t>
    </r>
  </si>
  <si>
    <r>
      <t xml:space="preserve">5. </t>
    </r>
    <r>
      <rPr>
        <sz val="11"/>
        <color theme="1"/>
        <rFont val="Calibri"/>
        <family val="2"/>
        <scheme val="minor"/>
      </rPr>
      <t>Enter the amount from Schedule 1 (Form 1040), line 14</t>
    </r>
    <r>
      <rPr>
        <b/>
        <sz val="11"/>
        <color theme="1"/>
        <rFont val="Calibri"/>
        <family val="2"/>
        <scheme val="minor"/>
      </rPr>
      <t>.</t>
    </r>
  </si>
  <si>
    <r>
      <t xml:space="preserve">6. </t>
    </r>
    <r>
      <rPr>
        <sz val="11"/>
        <color theme="1"/>
        <rFont val="Calibri"/>
        <family val="2"/>
        <scheme val="minor"/>
      </rPr>
      <t>Add lines 4a, 4b, 4c, 4d, and 5</t>
    </r>
    <r>
      <rPr>
        <b/>
        <sz val="11"/>
        <color theme="1"/>
        <rFont val="Calibri"/>
        <family val="2"/>
        <scheme val="minor"/>
      </rPr>
      <t>.</t>
    </r>
  </si>
  <si>
    <t>6. Add lines 2, 3, 4, and 5 .</t>
  </si>
  <si>
    <t xml:space="preserve">7. Subtract line 6 from line 1 . </t>
  </si>
  <si>
    <t>8. Enter all of your nontaxable combat pay if you elect to include it in earned income. Also enter “NCP” and the amount of your nontaxable combat pay on the dotted line next to line 27 on Form 1040 or 1040-SR. See Combat pay, nontaxable, later .</t>
  </si>
  <si>
    <t>9. Add lines 7 and 8. This is your earned income* .</t>
  </si>
  <si>
    <t>1. Enter the amount from Form 1040 or 1040-SR, line 1.</t>
  </si>
  <si>
    <t>2. Enter any amount included on Form 1040 or 1040-SR, line 1, that is a taxable scholarship or fellowship grant not reported on a Form W-2.</t>
  </si>
  <si>
    <t>3. Enter any amount included on Form 1040 or 1040-SR, line 1, that you received for work performed while an inmate in a penal institution. (Enter “PRI” and the same amount on the dotted line next to Form 1040 or 1040-SR, line 1.)</t>
  </si>
  <si>
    <t>4. Enter any amount included on Form 1040 or 1040-SR, line 1, that you received as a pension or annuity from a nonqualified deferred compensation plan or a nongovernmental section 457 plan. (Enter “DFC” and the same amount on the dotted line next to Form 1040 or 1040-SR, line 1.) This amount may be shown in box 11 of Form W-2. If you received such an amount but box 11 is blank, contact your employer for the amount received.</t>
  </si>
  <si>
    <t>5. Enter any amount included on Form 1040 or 1040-SR, line 1, that is a Medicaid waiver payment you exclude from income (see the instructions for Schedule 1, line 8), unless you choose to include this amount in earned income, in which case enter zero.</t>
  </si>
  <si>
    <r>
      <t>No. STOP</t>
    </r>
    <r>
      <rPr>
        <sz val="11"/>
        <color theme="1"/>
        <rFont val="Calibri"/>
        <family val="2"/>
        <scheme val="minor"/>
      </rPr>
      <t xml:space="preserve"> You can't take the credit</t>
    </r>
    <r>
      <rPr>
        <b/>
        <sz val="11"/>
        <color theme="1"/>
        <rFont val="Calibri"/>
        <family val="2"/>
        <scheme val="minor"/>
      </rPr>
      <t>.</t>
    </r>
  </si>
  <si>
    <r>
      <rPr>
        <b/>
        <sz val="11"/>
        <color theme="1"/>
        <rFont val="Calibri"/>
        <family val="2"/>
        <scheme val="minor"/>
      </rPr>
      <t>Yes.</t>
    </r>
    <r>
      <rPr>
        <sz val="11"/>
        <color theme="1"/>
        <rFont val="Calibri"/>
        <family val="2"/>
        <scheme val="minor"/>
      </rPr>
      <t xml:space="preserve"> Continue.</t>
    </r>
  </si>
  <si>
    <t xml:space="preserve">No. STOP. You can't take the credit. </t>
  </si>
  <si>
    <r>
      <rPr>
        <b/>
        <sz val="11"/>
        <color theme="1"/>
        <rFont val="Calibri"/>
        <family val="2"/>
        <scheme val="minor"/>
      </rPr>
      <t>No</t>
    </r>
    <r>
      <rPr>
        <sz val="11"/>
        <color theme="1"/>
        <rFont val="Calibri"/>
        <family val="2"/>
        <scheme val="minor"/>
      </rPr>
      <t>. Continue.</t>
    </r>
  </si>
  <si>
    <r>
      <rPr>
        <b/>
        <sz val="11"/>
        <color theme="1"/>
        <rFont val="Calibri"/>
        <family val="2"/>
        <scheme val="minor"/>
      </rPr>
      <t>No.</t>
    </r>
    <r>
      <rPr>
        <sz val="11"/>
        <color theme="1"/>
        <rFont val="Calibri"/>
        <family val="2"/>
        <scheme val="minor"/>
      </rPr>
      <t xml:space="preserve"> Continue.</t>
    </r>
  </si>
  <si>
    <r>
      <rPr>
        <b/>
        <sz val="11"/>
        <color theme="1"/>
        <rFont val="Calibri"/>
        <family val="2"/>
        <scheme val="minor"/>
      </rPr>
      <t>Yes.</t>
    </r>
    <r>
      <rPr>
        <sz val="11"/>
        <color theme="1"/>
        <rFont val="Calibri"/>
        <family val="2"/>
        <scheme val="minor"/>
      </rPr>
      <t xml:space="preserve"> </t>
    </r>
    <r>
      <rPr>
        <b/>
        <sz val="11"/>
        <color theme="1"/>
        <rFont val="Calibri"/>
        <family val="2"/>
        <scheme val="minor"/>
      </rPr>
      <t>STOP.</t>
    </r>
    <r>
      <rPr>
        <sz val="11"/>
        <color theme="1"/>
        <rFont val="Calibri"/>
        <family val="2"/>
        <scheme val="minor"/>
      </rPr>
      <t xml:space="preserve"> You can't take the credit.</t>
    </r>
  </si>
  <si>
    <r>
      <rPr>
        <b/>
        <sz val="11"/>
        <color theme="1"/>
        <rFont val="Calibri"/>
        <family val="2"/>
        <scheme val="minor"/>
      </rPr>
      <t xml:space="preserve">Yes. </t>
    </r>
    <r>
      <rPr>
        <sz val="11"/>
        <color theme="1"/>
        <rFont val="Calibri"/>
        <family val="2"/>
        <scheme val="minor"/>
      </rPr>
      <t>Continue.</t>
    </r>
  </si>
  <si>
    <r>
      <t xml:space="preserve">No. STOP </t>
    </r>
    <r>
      <rPr>
        <sz val="11"/>
        <color theme="1"/>
        <rFont val="Calibri"/>
        <family val="2"/>
        <scheme val="minor"/>
      </rPr>
      <t>You can't take the credi</t>
    </r>
    <r>
      <rPr>
        <b/>
        <sz val="11"/>
        <color theme="1"/>
        <rFont val="Calibri"/>
        <family val="2"/>
        <scheme val="minor"/>
      </rPr>
      <t>t.</t>
    </r>
  </si>
  <si>
    <r>
      <t xml:space="preserve">No. </t>
    </r>
    <r>
      <rPr>
        <sz val="11"/>
        <color theme="1"/>
        <rFont val="Calibri"/>
        <family val="2"/>
        <scheme val="minor"/>
      </rPr>
      <t>Continue</t>
    </r>
    <r>
      <rPr>
        <b/>
        <sz val="11"/>
        <color theme="1"/>
        <rFont val="Calibri"/>
        <family val="2"/>
        <scheme val="minor"/>
      </rPr>
      <t>.</t>
    </r>
  </si>
  <si>
    <r>
      <t>No.</t>
    </r>
    <r>
      <rPr>
        <sz val="11"/>
        <color theme="1"/>
        <rFont val="Calibri"/>
        <family val="2"/>
        <scheme val="minor"/>
      </rPr>
      <t xml:space="preserve"> Complete the following worksheet</t>
    </r>
    <r>
      <rPr>
        <b/>
        <sz val="11"/>
        <color theme="1"/>
        <rFont val="Calibri"/>
        <family val="2"/>
        <scheme val="minor"/>
      </rPr>
      <t>.</t>
    </r>
  </si>
  <si>
    <t>6. Enter any gain from Form 4797, Sales of Business Property, line 7. If the
amount on that line is a loss, enter -0-. (But, if you completed lines 8 and 9 of
Form 4797, enter the amount from line 9 instead.)</t>
  </si>
  <si>
    <t>8. Enter any royalty income from Schedule E, line 23b, plus any income from the
rental of personal property shown on Schedule 1 (Form 1040), line 8 .</t>
  </si>
  <si>
    <t>9. Enter any expenses from Schedule E, line 20, related to royalty income, plus
any expenses from the rental of personal property deducted on Schedule 1
(Form 1040), line 22 .</t>
  </si>
  <si>
    <t xml:space="preserve">10. Subtract the amount on line 9 of this worksheet from the amount on line 8. (If the result is less than
zero, enter -0-.) </t>
  </si>
  <si>
    <t>11. Enter the total of any net income from passive activities (such as income
included on Schedule E, line 26, 29a (col. (h)), 34a (col. (d)), or 40; or an
ordinary gain identified as "FPA" on Form 4797, line 10). (See instructions
below for lines 11 and 12.)</t>
  </si>
  <si>
    <t>2. Enter any amount from Form 1040 or 1040-SR, line 2a, plus any amount on Form 8814, line 1b.</t>
  </si>
  <si>
    <t>3. Enter any amount from Form 1040 or 1040-SR, line 3b.</t>
  </si>
  <si>
    <t>1. Enter any amount from Form 1040 or 1040-SR, line 2b.</t>
  </si>
  <si>
    <t xml:space="preserve">4. Enter the amount from Schedule 1 (Form 1040), line 8, that is from Form 8814 if you are filing that form to report your child's interest and dividend income on your return. (If your child received an Alaska Permanent Fund dividend, use Worksheet 2 in this chapter to figure the amount to enter on this
line.) </t>
  </si>
  <si>
    <t>5. Enter the amount from Form 1040 or 1040-SR, line 7. If the amount on that line is a loss, enter -0-.</t>
  </si>
  <si>
    <t xml:space="preserve">7. Subtract line 6 of this worksheet from line 5 of this worksheet. (If the result is less than zero, enter -0-.) </t>
  </si>
  <si>
    <t>13. Combine the amounts on lines 11 and 12 of this worksheet. (If the result is less than zero,
enter -0-.)</t>
  </si>
  <si>
    <t>14. Add the amounts on lines 1, 2, 3, 4, 7, 10, and 13. Enter the total. This is your
investment income.</t>
  </si>
  <si>
    <t>Enter the tax as shown on line 22 on 2021 Form 1040/Form 1040-SR/Form 1040NR.</t>
  </si>
  <si>
    <t>Net Investment Income Tax. Enter amount from line 17, 2021 Form 8960 (or Schedule 2, line 12 Form 1040/Form 1040-SR/Form1040NR).</t>
  </si>
  <si>
    <t>Federal Tax. Add Lines 1 and 2.</t>
  </si>
  <si>
    <t>Add lines 4a,b, c and d.</t>
  </si>
  <si>
    <t>Enter the tax as shown on line 18 on 2021 Form 1040/Form 1040-SR/Form 1040NR.</t>
  </si>
  <si>
    <t>Enter the amount as shown on line 19 of 2021 Form 1040/Form 1040-SR/1040NR (non-refundable child tax credit or credit for other dependents from  Schedule 8812).</t>
  </si>
  <si>
    <t>Enter the 2021 Schedule 3, Part 1, Line 2 (Credit for Child and dependent care expenses (Form 2441, Line 11)).</t>
  </si>
  <si>
    <t>Add lines 1a, 1b, 1c and then subtract line 1d, if the amount is negative, enter zero.</t>
  </si>
  <si>
    <t>Total recomputed non-refundable credits - add line 3 and Line 4.</t>
  </si>
  <si>
    <t>Add Line 2 and Line 6.</t>
  </si>
  <si>
    <t>Advanced Child Tax Credit Payments (Schedule 8812 line 14f or 15e).</t>
  </si>
  <si>
    <t>Refundable Child Tax Credit or Additional Tax Credit. Enter the amount from Line 28 of 2021 Form 1040/Form 1040-SR. (Schedule 8812 Line 14i or 15h).</t>
  </si>
  <si>
    <t>Additional Tax (repayment of overpaid tax credit) 2021 1040 Schedule 2 line 19 (Sch 8812 Line 40).</t>
  </si>
  <si>
    <t>Add lines 8b, 9e, 10b, 11 and 12.</t>
  </si>
  <si>
    <t>Enter the total of nonrefundable credits from Line 21  on 2021 Form 1040/Form 1040-SR/Form 1040NR.</t>
  </si>
  <si>
    <t>Net Investment Income Tax. Enter amount from line 17, 2021 Form 8960.</t>
  </si>
  <si>
    <r>
      <t>You must have the following forms:
2</t>
    </r>
    <r>
      <rPr>
        <sz val="11"/>
        <color theme="1"/>
        <rFont val="Calibri"/>
        <family val="2"/>
        <scheme val="minor"/>
      </rPr>
      <t xml:space="preserve">021 Alabama Form 40, 40A or 40NR
2021 Form 1040, 1040-SR or 1040NR
If applicable you will also need:
-2021 1040 Schedule 2
-2021 1040 Schedule 3
-2021 Form 2441
-2021 Schedule 8812
-2021 Schedule EIC and all related worksheets
-Other schedules as needed for your particular tax situation such as Schedule C, Schedule F or K1s.
</t>
    </r>
    <r>
      <rPr>
        <b/>
        <sz val="11"/>
        <color theme="1"/>
        <rFont val="Calibri"/>
        <family val="2"/>
        <scheme val="minor"/>
      </rPr>
      <t xml:space="preserve">Enter information only in the yellow highlighted boxes.
Enter the information form your 2021 Form 1040, 1040-SR or 1040NR into this sheet first, then proceed to the complete the additional worksheets as necessary.
</t>
    </r>
    <r>
      <rPr>
        <b/>
        <sz val="12"/>
        <color rgb="FFFF0000"/>
        <rFont val="Calibri"/>
        <family val="2"/>
        <scheme val="minor"/>
      </rPr>
      <t xml:space="preserve">If the amount on Part II Line 1a (2021 Federal Form 1040/1040-SR/1040NR line 18) is zero and  the amount on Part II Line 2 (Net Investment Income Tax from line 17, 2021 Form 8960) is also zero, STOP, enter zero on Line 15 below.
 </t>
    </r>
    <r>
      <rPr>
        <b/>
        <sz val="11"/>
        <color theme="1"/>
        <rFont val="Calibri"/>
        <family val="2"/>
        <scheme val="minor"/>
      </rPr>
      <t xml:space="preserve">
</t>
    </r>
    <r>
      <rPr>
        <sz val="11"/>
        <color theme="1"/>
        <rFont val="Calibri"/>
        <family val="2"/>
        <scheme val="minor"/>
      </rPr>
      <t xml:space="preserve">If you have an amount reported on your 2021 Form 1040 line 27a: 
-Complete EIC Worksheet and either Worksheet A or Work Sheet B.
If you have an amount reported on your 2021 Form 1040 line 19 or line 28  or received Advanced Child Tax Credit payments:
-Complete CTC Worksheet (or CTC Wksht-Pub 972), Schedule 8812 and Earned Income - CTC (if required). </t>
    </r>
    <r>
      <rPr>
        <sz val="11"/>
        <color rgb="FFFF0000"/>
        <rFont val="Calibri"/>
        <family val="2"/>
        <scheme val="minor"/>
      </rPr>
      <t>The CTC Worksheet (or CTC Wksht-Pub 972) must be completed before beginning Schedule 8812.</t>
    </r>
    <r>
      <rPr>
        <sz val="11"/>
        <color theme="1"/>
        <rFont val="Calibri"/>
        <family val="2"/>
        <scheme val="minor"/>
      </rPr>
      <t xml:space="preserve">
If you have an amount reported on your 2021 1040  Schedule 3, line 2 or Schedule 3 line 13g:
-Complete Form 2441
</t>
    </r>
    <r>
      <rPr>
        <b/>
        <sz val="11"/>
        <color theme="1"/>
        <rFont val="Calibri"/>
        <family val="2"/>
        <scheme val="minor"/>
      </rPr>
      <t xml:space="preserve">
Reminder - these forms are to recompute the 2021 credits based on 2020 rules, anywhere in these forms, schedules , worksheets that reference 2020, you should enter your 2021 information.
</t>
    </r>
  </si>
  <si>
    <r>
      <t xml:space="preserve">Line 6a Earned Income </t>
    </r>
    <r>
      <rPr>
        <sz val="11"/>
        <color theme="1"/>
        <rFont val="Calibri"/>
        <family val="2"/>
        <scheme val="minor"/>
      </rPr>
      <t>(Please place "X" in the box  that applies to you)</t>
    </r>
  </si>
  <si>
    <t>Complete Earned Income Checklist beginning on row 39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</si>
</sst>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
    <numFmt numFmtId="166" formatCode=".00"/>
    <numFmt numFmtId="167" formatCode="000\-00\-0000"/>
  </numFmts>
  <fonts count="32">
    <font>
      <sz val="11"/>
      <color theme="1"/>
      <name val="Calibri"/>
      <family val="2"/>
      <scheme val="minor"/>
    </font>
    <font>
      <sz val="12"/>
      <color theme="1"/>
      <name val="Calibri"/>
      <family val="2"/>
      <scheme val="minor"/>
    </font>
    <font>
      <b/>
      <sz val="11"/>
      <color theme="1"/>
      <name val="Calibri"/>
      <family val="2"/>
      <scheme val="minor"/>
    </font>
    <font>
      <sz val="20"/>
      <color theme="1"/>
      <name val="Calibri"/>
      <family val="2"/>
      <scheme val="minor"/>
    </font>
    <font>
      <sz val="18"/>
      <color theme="1"/>
      <name val="Calibri"/>
      <family val="2"/>
      <scheme val="minor"/>
    </font>
    <font>
      <b/>
      <sz val="8"/>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22"/>
      <color theme="1"/>
      <name val="Calibri"/>
      <family val="2"/>
      <scheme val="minor"/>
    </font>
    <font>
      <sz val="11"/>
      <color rgb="FF006100"/>
      <name val="Calibri"/>
      <family val="2"/>
      <scheme val="minor"/>
    </font>
    <font>
      <sz val="11"/>
      <color rgb="FF9C5700"/>
      <name val="Calibri"/>
      <family val="2"/>
      <scheme val="minor"/>
    </font>
    <font>
      <i/>
      <sz val="11"/>
      <color rgb="FF7F7F7F"/>
      <name val="Calibri"/>
      <family val="2"/>
      <scheme val="minor"/>
    </font>
    <font>
      <sz val="11"/>
      <color rgb="FF000000"/>
      <name val="Calibri"/>
      <family val="2"/>
      <scheme val="minor"/>
    </font>
    <font>
      <i/>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theme="2" tint="-0.249977111117893"/>
      <name val="Calibri"/>
      <family val="2"/>
      <scheme val="minor"/>
    </font>
    <font>
      <sz val="10"/>
      <color theme="1"/>
      <name val="Calibri"/>
      <family val="2"/>
      <scheme val="minor"/>
    </font>
    <font>
      <b/>
      <sz val="10"/>
      <color theme="1"/>
      <name val="Calibri"/>
      <family val="2"/>
      <scheme val="minor"/>
    </font>
    <font>
      <sz val="11"/>
      <color rgb="FF333333"/>
      <name val="Inherit"/>
    </font>
    <font>
      <strike/>
      <sz val="11"/>
      <color rgb="FFFF0000"/>
      <name val="Calibri"/>
      <family val="2"/>
      <scheme val="minor"/>
    </font>
    <font>
      <i/>
      <sz val="10"/>
      <color theme="1"/>
      <name val="Calibri"/>
      <family val="2"/>
      <scheme val="minor"/>
    </font>
    <font>
      <b/>
      <sz val="14"/>
      <color theme="1"/>
      <name val="Calibri"/>
      <family val="2"/>
      <scheme val="minor"/>
    </font>
    <font>
      <b/>
      <sz val="11"/>
      <name val="Calibri"/>
      <family val="2"/>
      <scheme val="minor"/>
    </font>
    <font>
      <sz val="11"/>
      <name val="Calibri"/>
      <family val="2"/>
      <scheme val="minor"/>
    </font>
    <font>
      <b/>
      <sz val="16"/>
      <color theme="1"/>
      <name val="Calibri"/>
      <family val="2"/>
      <scheme val="minor"/>
    </font>
    <font>
      <b/>
      <sz val="12"/>
      <color rgb="FFFF0000"/>
      <name val="Calibri"/>
      <family val="2"/>
      <scheme val="minor"/>
    </font>
    <font>
      <sz val="11"/>
      <color rgb="FFFF0000"/>
      <name val="Calibri"/>
      <family val="2"/>
      <scheme val="minor"/>
    </font>
    <font>
      <sz val="11"/>
      <color rgb="FF000000"/>
      <name val="Calibri"/>
      <family val="2"/>
    </font>
    <font>
      <sz val="48"/>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rgb="FFFFC00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rgb="FFBBEEFF"/>
        <bgColor indexed="64"/>
      </patternFill>
    </fill>
    <fill>
      <patternFill patternType="solid">
        <fgColor theme="6"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rgb="FFDDDDDD"/>
      </bottom>
      <diagonal/>
    </border>
  </borders>
  <cellStyleXfs count="5">
    <xf numFmtId="0" fontId="0" fillId="0" borderId="0"/>
    <xf numFmtId="0" fontId="10" fillId="3"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43" fontId="16" fillId="0" borderId="0" applyFont="0" applyFill="0" applyBorder="0" applyAlignment="0" applyProtection="0"/>
  </cellStyleXfs>
  <cellXfs count="577">
    <xf numFmtId="0" fontId="0" fillId="0" borderId="0" xfId="0"/>
    <xf numFmtId="0" fontId="2" fillId="0" borderId="1" xfId="0" applyFont="1" applyBorder="1" applyAlignment="1">
      <alignment horizontal="center" wrapText="1"/>
    </xf>
    <xf numFmtId="0" fontId="0" fillId="2" borderId="0" xfId="0" applyFill="1" applyBorder="1" applyAlignment="1">
      <alignment horizontal="center" wrapText="1"/>
    </xf>
    <xf numFmtId="0" fontId="0" fillId="0" borderId="4"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2" borderId="8" xfId="0" applyFill="1" applyBorder="1" applyAlignment="1">
      <alignment horizontal="center" wrapText="1"/>
    </xf>
    <xf numFmtId="0" fontId="0" fillId="2" borderId="5" xfId="0" applyFill="1" applyBorder="1" applyAlignment="1">
      <alignment horizontal="center" wrapText="1"/>
    </xf>
    <xf numFmtId="0" fontId="0" fillId="2" borderId="9" xfId="0" applyFill="1" applyBorder="1" applyAlignment="1">
      <alignment horizontal="center" wrapText="1"/>
    </xf>
    <xf numFmtId="0" fontId="0" fillId="0" borderId="0" xfId="0"/>
    <xf numFmtId="0" fontId="0" fillId="0" borderId="10" xfId="0" applyBorder="1"/>
    <xf numFmtId="0" fontId="0" fillId="0" borderId="1" xfId="0" applyBorder="1" applyAlignment="1">
      <alignment horizontal="center" vertical="center" wrapText="1"/>
    </xf>
    <xf numFmtId="0" fontId="0" fillId="0" borderId="0" xfId="0"/>
    <xf numFmtId="0" fontId="13" fillId="0" borderId="10"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7" borderId="1" xfId="0" applyFill="1" applyBorder="1"/>
    <xf numFmtId="0" fontId="0" fillId="0" borderId="0" xfId="0" applyAlignment="1">
      <alignment horizontal="right"/>
    </xf>
    <xf numFmtId="0" fontId="0" fillId="0" borderId="1" xfId="0" applyBorder="1" applyAlignment="1">
      <alignment horizontal="right"/>
    </xf>
    <xf numFmtId="0" fontId="11" fillId="4" borderId="0" xfId="2"/>
    <xf numFmtId="0" fontId="12" fillId="0" borderId="0" xfId="3"/>
    <xf numFmtId="0" fontId="10" fillId="3" borderId="0" xfId="1"/>
    <xf numFmtId="0" fontId="13" fillId="0" borderId="0" xfId="0" applyFont="1" applyAlignment="1">
      <alignment horizontal="center" vertical="center" wrapText="1"/>
    </xf>
    <xf numFmtId="0" fontId="0" fillId="0" borderId="0" xfId="0" applyAlignment="1">
      <alignment horizontal="center" wrapText="1"/>
    </xf>
    <xf numFmtId="0" fontId="0" fillId="0" borderId="2" xfId="0" applyBorder="1" applyAlignment="1">
      <alignment horizontal="left" wrapText="1"/>
    </xf>
    <xf numFmtId="0" fontId="7" fillId="0" borderId="1" xfId="0" applyFont="1" applyBorder="1"/>
    <xf numFmtId="0" fontId="6" fillId="0" borderId="1" xfId="0" applyFont="1" applyBorder="1"/>
    <xf numFmtId="0" fontId="0" fillId="0" borderId="1" xfId="0" applyBorder="1"/>
    <xf numFmtId="0" fontId="0" fillId="0" borderId="0" xfId="0"/>
    <xf numFmtId="0" fontId="0" fillId="0" borderId="4"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2" borderId="8" xfId="0" applyFill="1" applyBorder="1" applyAlignment="1">
      <alignment horizontal="center" wrapText="1"/>
    </xf>
    <xf numFmtId="0" fontId="0" fillId="2" borderId="5" xfId="0" applyFill="1" applyBorder="1" applyAlignment="1">
      <alignment horizontal="center" wrapText="1"/>
    </xf>
    <xf numFmtId="0" fontId="0" fillId="2" borderId="9" xfId="0" applyFill="1" applyBorder="1" applyAlignment="1">
      <alignment horizontal="center" wrapText="1"/>
    </xf>
    <xf numFmtId="0" fontId="0" fillId="0" borderId="0" xfId="0" applyAlignment="1">
      <alignment wrapText="1"/>
    </xf>
    <xf numFmtId="0" fontId="0" fillId="0" borderId="10" xfId="0" applyBorder="1"/>
    <xf numFmtId="0" fontId="0" fillId="2" borderId="8" xfId="0" applyFill="1" applyBorder="1" applyAlignment="1">
      <alignment horizontal="center" wrapText="1"/>
    </xf>
    <xf numFmtId="0" fontId="0" fillId="2" borderId="5" xfId="0" applyFill="1" applyBorder="1" applyAlignment="1">
      <alignment horizontal="center" wrapText="1"/>
    </xf>
    <xf numFmtId="0" fontId="0" fillId="2" borderId="9" xfId="0" applyFill="1" applyBorder="1" applyAlignment="1">
      <alignment horizontal="center" wrapText="1"/>
    </xf>
    <xf numFmtId="0" fontId="0" fillId="0" borderId="0" xfId="0"/>
    <xf numFmtId="0" fontId="0" fillId="8" borderId="1" xfId="0" applyFill="1" applyBorder="1" applyAlignment="1">
      <alignment horizontal="left" vertical="top"/>
    </xf>
    <xf numFmtId="0" fontId="0" fillId="8" borderId="1" xfId="0" applyFill="1" applyBorder="1" applyAlignment="1">
      <alignment horizontal="right" wrapText="1"/>
    </xf>
    <xf numFmtId="0" fontId="0" fillId="8" borderId="2" xfId="0" applyFill="1" applyBorder="1" applyAlignment="1">
      <alignment horizontal="left" vertical="top"/>
    </xf>
    <xf numFmtId="0" fontId="0" fillId="0" borderId="0" xfId="0" applyAlignment="1">
      <alignment vertical="top"/>
    </xf>
    <xf numFmtId="0" fontId="13" fillId="0" borderId="0" xfId="0" applyFont="1"/>
    <xf numFmtId="0" fontId="13" fillId="0" borderId="0" xfId="0" applyFont="1" applyAlignment="1">
      <alignment wrapText="1"/>
    </xf>
    <xf numFmtId="165" fontId="0" fillId="0" borderId="0" xfId="0" applyNumberFormat="1"/>
    <xf numFmtId="3" fontId="0" fillId="0" borderId="0" xfId="0" applyNumberFormat="1"/>
    <xf numFmtId="166" fontId="0" fillId="0" borderId="0" xfId="0" applyNumberFormat="1"/>
    <xf numFmtId="164" fontId="0" fillId="0" borderId="1" xfId="4" applyNumberFormat="1" applyFont="1" applyFill="1" applyBorder="1" applyAlignment="1">
      <alignment horizontal="center"/>
    </xf>
    <xf numFmtId="0" fontId="13" fillId="0" borderId="0" xfId="0" applyFont="1" applyAlignment="1">
      <alignment vertical="top"/>
    </xf>
    <xf numFmtId="0" fontId="13" fillId="0" borderId="0" xfId="0" applyFont="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0" fillId="0" borderId="13" xfId="0" applyBorder="1"/>
    <xf numFmtId="166" fontId="0" fillId="0" borderId="11" xfId="0" applyNumberFormat="1" applyBorder="1"/>
    <xf numFmtId="0" fontId="0" fillId="0" borderId="0" xfId="0"/>
    <xf numFmtId="0" fontId="0" fillId="0" borderId="10" xfId="0" applyBorder="1" applyAlignment="1">
      <alignment horizontal="center" vertical="center" wrapText="1"/>
    </xf>
    <xf numFmtId="0" fontId="0" fillId="0" borderId="15" xfId="0" applyFont="1" applyFill="1" applyBorder="1" applyAlignment="1">
      <alignment horizontal="center" wrapText="1"/>
    </xf>
    <xf numFmtId="0" fontId="0" fillId="0" borderId="0" xfId="0"/>
    <xf numFmtId="0" fontId="0" fillId="0" borderId="1" xfId="0" applyBorder="1" applyAlignment="1">
      <alignment wrapText="1"/>
    </xf>
    <xf numFmtId="0" fontId="0" fillId="2" borderId="8" xfId="0" applyFill="1" applyBorder="1" applyAlignment="1">
      <alignment horizontal="center" wrapText="1"/>
    </xf>
    <xf numFmtId="0" fontId="0" fillId="2" borderId="5" xfId="0" applyFill="1" applyBorder="1" applyAlignment="1">
      <alignment horizont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0" xfId="0" applyFill="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0" borderId="1" xfId="0" applyBorder="1"/>
    <xf numFmtId="0" fontId="0" fillId="0" borderId="10" xfId="0" applyBorder="1"/>
    <xf numFmtId="0" fontId="2" fillId="0" borderId="0" xfId="0" applyFont="1"/>
    <xf numFmtId="0" fontId="2" fillId="0" borderId="1" xfId="0" applyFont="1" applyBorder="1"/>
    <xf numFmtId="0" fontId="0" fillId="0" borderId="0" xfId="0" applyAlignment="1">
      <alignment wrapText="1"/>
    </xf>
    <xf numFmtId="0" fontId="0" fillId="0" borderId="0" xfId="0" applyAlignment="1">
      <alignment horizontal="center" vertic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0" borderId="0" xfId="0"/>
    <xf numFmtId="0" fontId="0" fillId="2" borderId="0" xfId="0" applyFill="1" applyBorder="1" applyAlignment="1">
      <alignment horizontal="center" wrapText="1"/>
    </xf>
    <xf numFmtId="0" fontId="0" fillId="9" borderId="0" xfId="0" applyFill="1" applyBorder="1"/>
    <xf numFmtId="0" fontId="0" fillId="9" borderId="23" xfId="0" applyFill="1" applyBorder="1"/>
    <xf numFmtId="0" fontId="0" fillId="0" borderId="0" xfId="0" applyFill="1"/>
    <xf numFmtId="0" fontId="2" fillId="0" borderId="1" xfId="0" applyFont="1" applyFill="1" applyBorder="1" applyAlignment="1">
      <alignment horizontal="center" wrapText="1"/>
    </xf>
    <xf numFmtId="0" fontId="13" fillId="0" borderId="0" xfId="0" applyFont="1" applyBorder="1" applyAlignment="1">
      <alignment horizontal="center" vertical="center" wrapText="1"/>
    </xf>
    <xf numFmtId="0" fontId="0" fillId="0" borderId="0" xfId="0" applyAlignment="1">
      <alignment horizontal="center" wrapText="1"/>
    </xf>
    <xf numFmtId="0" fontId="21" fillId="10" borderId="41"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xf numFmtId="0" fontId="2" fillId="0" borderId="1" xfId="0" applyFont="1" applyBorder="1" applyAlignment="1">
      <alignment horizontal="left" vertical="top"/>
    </xf>
    <xf numFmtId="0" fontId="2" fillId="0" borderId="15" xfId="0" applyFont="1" applyFill="1" applyBorder="1" applyAlignment="1">
      <alignment horizontal="right" wrapText="1"/>
    </xf>
    <xf numFmtId="0" fontId="0" fillId="0" borderId="1" xfId="0" applyBorder="1" applyAlignment="1">
      <alignment horizontal="left" vertical="top"/>
    </xf>
    <xf numFmtId="0" fontId="0" fillId="0" borderId="0" xfId="0"/>
    <xf numFmtId="0" fontId="0" fillId="0" borderId="0" xfId="0"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wrapText="1"/>
    </xf>
    <xf numFmtId="0" fontId="0" fillId="0" borderId="0" xfId="0"/>
    <xf numFmtId="0" fontId="0" fillId="0" borderId="1" xfId="0" applyBorder="1" applyAlignment="1">
      <alignment vertical="top" wrapText="1"/>
    </xf>
    <xf numFmtId="0" fontId="0" fillId="0" borderId="1" xfId="0" quotePrefix="1" applyBorder="1" applyAlignment="1">
      <alignment horizontal="right" vertical="top"/>
    </xf>
    <xf numFmtId="0" fontId="0" fillId="0" borderId="1" xfId="0" applyFill="1" applyBorder="1" applyAlignment="1">
      <alignment horizontal="left" vertical="top"/>
    </xf>
    <xf numFmtId="0" fontId="0" fillId="0" borderId="6" xfId="0" quotePrefix="1" applyBorder="1" applyAlignment="1">
      <alignment horizontal="right" vertical="top"/>
    </xf>
    <xf numFmtId="0" fontId="0" fillId="0" borderId="7" xfId="0" quotePrefix="1" applyBorder="1" applyAlignment="1">
      <alignment horizontal="right" vertical="top"/>
    </xf>
    <xf numFmtId="14" fontId="0" fillId="0" borderId="0" xfId="0" applyNumberFormat="1"/>
    <xf numFmtId="0" fontId="0" fillId="11" borderId="1" xfId="0" applyFill="1" applyBorder="1" applyAlignment="1">
      <alignment horizontal="left" vertical="top" wrapText="1"/>
    </xf>
    <xf numFmtId="0" fontId="26" fillId="0" borderId="0" xfId="0" applyFont="1"/>
    <xf numFmtId="0" fontId="0" fillId="0" borderId="0" xfId="0"/>
    <xf numFmtId="0" fontId="0" fillId="0" borderId="0" xfId="0" applyAlignment="1">
      <alignment wrapText="1"/>
    </xf>
    <xf numFmtId="0" fontId="0" fillId="0" borderId="0" xfId="0" applyAlignment="1">
      <alignment horizontal="center"/>
    </xf>
    <xf numFmtId="0" fontId="2" fillId="0" borderId="0" xfId="0" applyFont="1"/>
    <xf numFmtId="0" fontId="0" fillId="0" borderId="0" xfId="0" applyBorder="1" applyAlignment="1">
      <alignment vertical="center" wrapText="1"/>
    </xf>
    <xf numFmtId="0" fontId="2" fillId="0" borderId="6"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center" wrapText="1"/>
    </xf>
    <xf numFmtId="0" fontId="13" fillId="0" borderId="0" xfId="0" applyFont="1" applyBorder="1" applyAlignment="1">
      <alignment horizontal="center" vertical="center"/>
    </xf>
    <xf numFmtId="0" fontId="13" fillId="0" borderId="10" xfId="0" applyFont="1" applyBorder="1" applyAlignment="1">
      <alignment vertical="center"/>
    </xf>
    <xf numFmtId="0" fontId="0" fillId="0" borderId="0" xfId="0" applyAlignment="1">
      <alignment horizontal="center"/>
    </xf>
    <xf numFmtId="0" fontId="0" fillId="0" borderId="0" xfId="0" applyAlignment="1">
      <alignment horizontal="center" wrapText="1"/>
    </xf>
    <xf numFmtId="4" fontId="0" fillId="5" borderId="1" xfId="0" applyNumberFormat="1" applyFill="1" applyBorder="1" applyAlignment="1" applyProtection="1">
      <alignment horizontal="right"/>
      <protection locked="0"/>
    </xf>
    <xf numFmtId="4" fontId="0" fillId="0" borderId="7" xfId="0" applyNumberFormat="1" applyBorder="1" applyAlignment="1">
      <alignment horizontal="right"/>
    </xf>
    <xf numFmtId="4" fontId="0" fillId="8" borderId="1" xfId="0" applyNumberFormat="1" applyFill="1" applyBorder="1" applyAlignment="1">
      <alignment horizontal="right" wrapText="1"/>
    </xf>
    <xf numFmtId="4" fontId="0" fillId="0" borderId="1" xfId="0" applyNumberFormat="1" applyBorder="1" applyAlignment="1">
      <alignment horizontal="right"/>
    </xf>
    <xf numFmtId="4" fontId="0" fillId="0" borderId="1" xfId="0" applyNumberFormat="1" applyFill="1" applyBorder="1" applyAlignment="1">
      <alignment horizontal="right"/>
    </xf>
    <xf numFmtId="4" fontId="0" fillId="0" borderId="1" xfId="0" applyNumberFormat="1" applyBorder="1" applyAlignment="1">
      <alignment horizontal="right" wrapText="1"/>
    </xf>
    <xf numFmtId="4" fontId="0" fillId="0" borderId="1" xfId="0" applyNumberFormat="1" applyFill="1" applyBorder="1" applyAlignment="1">
      <alignment horizontal="right" wrapText="1"/>
    </xf>
    <xf numFmtId="4" fontId="0" fillId="0" borderId="1" xfId="0" applyNumberFormat="1" applyBorder="1" applyAlignment="1">
      <alignment horizontal="right" vertical="top" wrapText="1"/>
    </xf>
    <xf numFmtId="4" fontId="2" fillId="11" borderId="1" xfId="0" applyNumberFormat="1" applyFont="1" applyFill="1" applyBorder="1" applyAlignment="1">
      <alignment horizontal="right" wrapText="1"/>
    </xf>
    <xf numFmtId="4" fontId="0" fillId="0" borderId="1" xfId="0" applyNumberFormat="1" applyBorder="1"/>
    <xf numFmtId="39" fontId="0" fillId="5" borderId="1" xfId="4" applyNumberFormat="1" applyFont="1" applyFill="1" applyBorder="1" applyAlignment="1" applyProtection="1">
      <alignment horizontal="right" wrapText="1"/>
      <protection locked="0"/>
    </xf>
    <xf numFmtId="4" fontId="0" fillId="5" borderId="1" xfId="0" applyNumberFormat="1" applyFill="1" applyBorder="1" applyAlignment="1" applyProtection="1">
      <alignment horizontal="right" vertical="top" wrapText="1"/>
      <protection locked="0"/>
    </xf>
    <xf numFmtId="4" fontId="0" fillId="5" borderId="1" xfId="0" applyNumberFormat="1" applyFill="1" applyBorder="1" applyAlignment="1" applyProtection="1">
      <alignment horizontal="right" wrapText="1"/>
      <protection locked="0"/>
    </xf>
    <xf numFmtId="0" fontId="0" fillId="5" borderId="1" xfId="0" applyFill="1" applyBorder="1" applyProtection="1">
      <protection locked="0"/>
    </xf>
    <xf numFmtId="4" fontId="0" fillId="5" borderId="1" xfId="0" applyNumberFormat="1" applyFill="1" applyBorder="1" applyAlignment="1" applyProtection="1">
      <alignment horizontal="center" vertical="center"/>
      <protection locked="0"/>
    </xf>
    <xf numFmtId="4" fontId="0" fillId="5" borderId="1" xfId="0" applyNumberFormat="1" applyFill="1" applyBorder="1" applyProtection="1">
      <protection locked="0"/>
    </xf>
    <xf numFmtId="0" fontId="2" fillId="5" borderId="1" xfId="0" applyFont="1" applyFill="1" applyBorder="1" applyAlignment="1" applyProtection="1">
      <alignment horizontal="center" wrapText="1"/>
      <protection locked="0"/>
    </xf>
    <xf numFmtId="0" fontId="19" fillId="5" borderId="1" xfId="0" applyFont="1" applyFill="1" applyBorder="1" applyAlignment="1" applyProtection="1">
      <alignment horizontal="left" wrapText="1"/>
      <protection locked="0"/>
    </xf>
    <xf numFmtId="0" fontId="0" fillId="5" borderId="1" xfId="0" applyFill="1" applyBorder="1" applyAlignment="1" applyProtection="1">
      <alignment wrapText="1"/>
      <protection locked="0"/>
    </xf>
    <xf numFmtId="0" fontId="25" fillId="5" borderId="1" xfId="0" applyFont="1" applyFill="1" applyBorder="1" applyAlignment="1" applyProtection="1">
      <alignment horizontal="center" wrapText="1"/>
      <protection locked="0"/>
    </xf>
    <xf numFmtId="0" fontId="0" fillId="0" borderId="5" xfId="0" applyBorder="1" applyAlignment="1"/>
    <xf numFmtId="0" fontId="0" fillId="0" borderId="0" xfId="0" applyAlignment="1"/>
    <xf numFmtId="0" fontId="2" fillId="5" borderId="1" xfId="0" applyFont="1" applyFill="1" applyBorder="1" applyAlignment="1" applyProtection="1">
      <alignment wrapTex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0" fillId="5" borderId="1" xfId="0" applyNumberFormat="1" applyFill="1" applyBorder="1" applyAlignment="1" applyProtection="1">
      <alignment vertical="center"/>
      <protection locked="0"/>
    </xf>
    <xf numFmtId="0" fontId="0" fillId="5" borderId="1" xfId="0" applyNumberFormat="1"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xf>
    <xf numFmtId="0" fontId="0" fillId="0" borderId="1" xfId="0" applyBorder="1" applyAlignment="1">
      <alignment vertical="center"/>
    </xf>
    <xf numFmtId="0" fontId="6" fillId="5" borderId="1" xfId="0" applyFont="1" applyFill="1" applyBorder="1" applyAlignment="1" applyProtection="1">
      <alignment wrapText="1"/>
      <protection locked="0"/>
    </xf>
    <xf numFmtId="0" fontId="6" fillId="5" borderId="1" xfId="0" applyFont="1" applyFill="1" applyBorder="1" applyAlignment="1" applyProtection="1">
      <alignment horizontal="center" wrapText="1"/>
      <protection locked="0"/>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right" vertical="center"/>
    </xf>
    <xf numFmtId="0" fontId="0" fillId="0" borderId="1" xfId="0" applyBorder="1" applyAlignment="1">
      <alignment horizontal="right" vertical="center"/>
    </xf>
    <xf numFmtId="0" fontId="12" fillId="0" borderId="0" xfId="3" applyAlignment="1">
      <alignment vertical="center"/>
    </xf>
    <xf numFmtId="0" fontId="0" fillId="7" borderId="1" xfId="0" applyFill="1" applyBorder="1" applyAlignment="1">
      <alignment vertical="center"/>
    </xf>
    <xf numFmtId="0" fontId="2" fillId="0" borderId="1" xfId="0" applyFont="1" applyBorder="1" applyAlignment="1">
      <alignment vertical="center"/>
    </xf>
    <xf numFmtId="0" fontId="0" fillId="0" borderId="0" xfId="0" applyAlignment="1">
      <alignment horizontal="left"/>
    </xf>
    <xf numFmtId="0" fontId="13" fillId="0" borderId="10" xfId="0" applyFont="1" applyBorder="1" applyAlignment="1">
      <alignment horizontal="left" vertical="center"/>
    </xf>
    <xf numFmtId="0" fontId="13"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1" xfId="0" applyBorder="1"/>
    <xf numFmtId="0" fontId="0" fillId="0" borderId="0" xfId="0"/>
    <xf numFmtId="0" fontId="0" fillId="0" borderId="0" xfId="0" applyAlignment="1">
      <alignment wrapText="1"/>
    </xf>
    <xf numFmtId="4" fontId="0" fillId="0" borderId="1" xfId="0" applyNumberFormat="1" applyFill="1" applyBorder="1" applyProtection="1"/>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6" fillId="0" borderId="1" xfId="0" applyFont="1" applyFill="1" applyBorder="1" applyAlignment="1" applyProtection="1">
      <alignment horizontal="center"/>
      <protection locked="0"/>
    </xf>
    <xf numFmtId="0" fontId="7" fillId="0" borderId="1" xfId="0" applyFont="1" applyFill="1" applyBorder="1"/>
    <xf numFmtId="0" fontId="6" fillId="0" borderId="1" xfId="0" applyFont="1" applyFill="1" applyBorder="1" applyAlignment="1" applyProtection="1">
      <alignment horizontal="center"/>
    </xf>
    <xf numFmtId="0" fontId="0" fillId="0" borderId="1" xfId="0" applyBorder="1" applyAlignment="1" applyProtection="1">
      <alignment horizontal="center" vertical="center"/>
    </xf>
    <xf numFmtId="0" fontId="0" fillId="5" borderId="1" xfId="0" applyFill="1" applyBorder="1" applyAlignment="1" applyProtection="1">
      <alignment horizontal="right"/>
      <protection locked="0"/>
    </xf>
    <xf numFmtId="0" fontId="0" fillId="5" borderId="1" xfId="0" applyFill="1" applyBorder="1" applyAlignment="1" applyProtection="1">
      <alignment horizontal="center"/>
      <protection locked="0"/>
    </xf>
    <xf numFmtId="0" fontId="0" fillId="0" borderId="0" xfId="0" applyAlignment="1">
      <alignment vertical="top" wrapText="1"/>
    </xf>
    <xf numFmtId="0" fontId="13" fillId="0" borderId="0" xfId="0" applyFont="1" applyBorder="1" applyAlignment="1">
      <alignment vertical="center"/>
    </xf>
    <xf numFmtId="0" fontId="31" fillId="5" borderId="31" xfId="0" applyFont="1" applyFill="1" applyBorder="1" applyAlignment="1" applyProtection="1">
      <alignment horizontal="center"/>
      <protection locked="0"/>
    </xf>
    <xf numFmtId="0" fontId="31" fillId="5" borderId="31" xfId="0" applyFont="1" applyFill="1" applyBorder="1" applyAlignment="1" applyProtection="1">
      <alignment horizontal="center" vertical="top"/>
      <protection locked="0"/>
    </xf>
    <xf numFmtId="0" fontId="17" fillId="0" borderId="0" xfId="0" applyFont="1" applyAlignment="1">
      <alignment horizontal="center" vertical="top"/>
    </xf>
    <xf numFmtId="0" fontId="17" fillId="0" borderId="1" xfId="0" applyFont="1" applyBorder="1" applyAlignment="1">
      <alignmen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5" xfId="0" applyFont="1" applyBorder="1" applyAlignment="1">
      <alignment horizontal="center" vertical="top"/>
    </xf>
    <xf numFmtId="0" fontId="17" fillId="0" borderId="13" xfId="0" applyFont="1" applyBorder="1" applyAlignment="1">
      <alignmen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0" fillId="0" borderId="1" xfId="0" applyBorder="1" applyAlignment="1">
      <alignment horizontal="center" vertical="top"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center" wrapText="1"/>
    </xf>
    <xf numFmtId="0" fontId="2" fillId="0" borderId="4" xfId="0" applyFont="1"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3" fillId="0" borderId="0" xfId="0" applyFont="1"/>
    <xf numFmtId="0" fontId="0" fillId="0" borderId="1" xfId="0" applyBorder="1" applyAlignment="1">
      <alignment vertical="center" wrapText="1"/>
    </xf>
    <xf numFmtId="39" fontId="0" fillId="0" borderId="2" xfId="0" applyNumberFormat="1" applyBorder="1" applyAlignment="1">
      <alignment wrapText="1"/>
    </xf>
    <xf numFmtId="39" fontId="0" fillId="0" borderId="3" xfId="0" applyNumberFormat="1" applyBorder="1" applyAlignment="1">
      <alignment wrapText="1"/>
    </xf>
    <xf numFmtId="39" fontId="0" fillId="0" borderId="4" xfId="0" applyNumberFormat="1" applyBorder="1" applyAlignment="1">
      <alignment wrapText="1"/>
    </xf>
    <xf numFmtId="0" fontId="2"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4" fontId="0" fillId="5" borderId="2" xfId="0" applyNumberFormat="1" applyFill="1" applyBorder="1" applyAlignment="1" applyProtection="1">
      <alignment wrapText="1"/>
      <protection locked="0"/>
    </xf>
    <xf numFmtId="4" fontId="0" fillId="5" borderId="4" xfId="0" applyNumberFormat="1" applyFill="1" applyBorder="1" applyAlignment="1" applyProtection="1">
      <alignment wrapText="1"/>
      <protection locked="0"/>
    </xf>
    <xf numFmtId="4" fontId="0" fillId="5" borderId="8" xfId="0" applyNumberFormat="1" applyFill="1" applyBorder="1" applyAlignment="1" applyProtection="1">
      <alignment horizontal="right" wrapText="1"/>
      <protection locked="0"/>
    </xf>
    <xf numFmtId="4" fontId="0" fillId="5" borderId="5" xfId="0" applyNumberFormat="1" applyFill="1" applyBorder="1" applyAlignment="1" applyProtection="1">
      <alignment horizontal="right" wrapText="1"/>
      <protection locked="0"/>
    </xf>
    <xf numFmtId="4" fontId="0" fillId="5" borderId="9" xfId="0" applyNumberFormat="1" applyFill="1" applyBorder="1" applyAlignment="1" applyProtection="1">
      <alignment horizontal="right" wrapText="1"/>
      <protection locked="0"/>
    </xf>
    <xf numFmtId="4" fontId="0" fillId="5" borderId="10" xfId="0" applyNumberFormat="1" applyFill="1" applyBorder="1" applyAlignment="1" applyProtection="1">
      <alignment horizontal="right" wrapText="1"/>
      <protection locked="0"/>
    </xf>
    <xf numFmtId="4" fontId="0" fillId="5" borderId="0" xfId="0" applyNumberFormat="1" applyFill="1" applyBorder="1" applyAlignment="1" applyProtection="1">
      <alignment horizontal="right" wrapText="1"/>
      <protection locked="0"/>
    </xf>
    <xf numFmtId="4" fontId="0" fillId="5" borderId="11" xfId="0" applyNumberFormat="1" applyFill="1" applyBorder="1" applyAlignment="1" applyProtection="1">
      <alignment horizontal="right" wrapText="1"/>
      <protection locked="0"/>
    </xf>
    <xf numFmtId="4" fontId="0" fillId="5" borderId="12" xfId="0" applyNumberFormat="1" applyFill="1" applyBorder="1" applyAlignment="1" applyProtection="1">
      <alignment horizontal="right" wrapText="1"/>
      <protection locked="0"/>
    </xf>
    <xf numFmtId="4" fontId="0" fillId="5" borderId="13" xfId="0" applyNumberFormat="1" applyFill="1" applyBorder="1" applyAlignment="1" applyProtection="1">
      <alignment horizontal="right" wrapText="1"/>
      <protection locked="0"/>
    </xf>
    <xf numFmtId="4" fontId="0" fillId="5" borderId="14" xfId="0" applyNumberFormat="1" applyFill="1" applyBorder="1" applyAlignment="1" applyProtection="1">
      <alignment horizontal="right" wrapText="1"/>
      <protection locked="0"/>
    </xf>
    <xf numFmtId="0" fontId="13" fillId="0" borderId="0" xfId="0" applyFont="1" applyBorder="1" applyAlignment="1">
      <alignment horizontal="center" vertical="center" wrapText="1"/>
    </xf>
    <xf numFmtId="0" fontId="0" fillId="2" borderId="8" xfId="0" applyFill="1" applyBorder="1" applyAlignment="1">
      <alignment horizontal="center" wrapText="1"/>
    </xf>
    <xf numFmtId="0" fontId="0" fillId="2" borderId="5" xfId="0" applyFill="1" applyBorder="1" applyAlignment="1">
      <alignment horizont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0" xfId="0"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14" xfId="0" applyFill="1" applyBorder="1" applyAlignment="1">
      <alignment horizontal="center" wrapText="1"/>
    </xf>
    <xf numFmtId="4" fontId="0" fillId="5" borderId="3" xfId="0" applyNumberFormat="1" applyFill="1" applyBorder="1" applyAlignment="1" applyProtection="1">
      <alignment wrapText="1"/>
      <protection locked="0"/>
    </xf>
    <xf numFmtId="0" fontId="6" fillId="0" borderId="10"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0" fillId="0" borderId="2" xfId="0" applyBorder="1" applyAlignment="1">
      <alignmen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8" xfId="0" applyBorder="1" applyAlignment="1">
      <alignment horizontal="center" wrapText="1"/>
    </xf>
    <xf numFmtId="0" fontId="0" fillId="0" borderId="5"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4" fontId="0" fillId="5" borderId="1" xfId="0" applyNumberFormat="1" applyFill="1" applyBorder="1" applyProtection="1">
      <protection locked="0"/>
    </xf>
    <xf numFmtId="167" fontId="0" fillId="5" borderId="1" xfId="0" applyNumberFormat="1" applyFill="1" applyBorder="1" applyProtection="1">
      <protection locked="0"/>
    </xf>
    <xf numFmtId="4" fontId="0" fillId="5" borderId="1" xfId="4" applyNumberFormat="1" applyFont="1" applyFill="1" applyBorder="1" applyProtection="1">
      <protection locked="0"/>
    </xf>
    <xf numFmtId="0" fontId="6" fillId="0" borderId="10" xfId="0" applyFont="1" applyBorder="1"/>
    <xf numFmtId="0" fontId="6" fillId="0" borderId="0" xfId="0" applyFont="1" applyBorder="1"/>
    <xf numFmtId="0" fontId="6" fillId="0" borderId="11" xfId="0" applyFont="1" applyBorder="1"/>
    <xf numFmtId="0" fontId="6" fillId="0" borderId="2" xfId="0" applyFont="1" applyBorder="1"/>
    <xf numFmtId="0" fontId="6" fillId="0" borderId="3" xfId="0" applyFont="1" applyBorder="1"/>
    <xf numFmtId="0" fontId="6" fillId="0" borderId="4" xfId="0" applyFont="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xf>
    <xf numFmtId="0" fontId="0" fillId="2" borderId="1" xfId="0" applyFill="1" applyBorder="1"/>
    <xf numFmtId="0" fontId="18" fillId="2" borderId="1" xfId="0" applyFont="1" applyFill="1" applyBorder="1"/>
    <xf numFmtId="4" fontId="0" fillId="5" borderId="1" xfId="0" applyNumberFormat="1" applyFill="1" applyBorder="1" applyAlignment="1" applyProtection="1">
      <alignment horizontal="center"/>
      <protection locked="0"/>
    </xf>
    <xf numFmtId="4" fontId="0" fillId="5" borderId="1" xfId="0" applyNumberFormat="1" applyFill="1" applyBorder="1" applyAlignment="1" applyProtection="1">
      <alignment horizontal="center" wrapText="1"/>
      <protection locked="0"/>
    </xf>
    <xf numFmtId="4" fontId="0" fillId="5" borderId="2" xfId="0" applyNumberFormat="1" applyFill="1" applyBorder="1" applyProtection="1">
      <protection locked="0"/>
    </xf>
    <xf numFmtId="4" fontId="0" fillId="5" borderId="3" xfId="0" applyNumberFormat="1" applyFill="1" applyBorder="1" applyProtection="1">
      <protection locked="0"/>
    </xf>
    <xf numFmtId="4" fontId="0" fillId="5" borderId="4" xfId="0" applyNumberFormat="1" applyFill="1" applyBorder="1" applyProtection="1">
      <protection locked="0"/>
    </xf>
    <xf numFmtId="0" fontId="6"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0" fontId="0" fillId="6" borderId="0" xfId="0" applyFill="1" applyAlignment="1">
      <alignment horizontal="center" vertical="center" wrapText="1"/>
    </xf>
    <xf numFmtId="0" fontId="0" fillId="0" borderId="6" xfId="0" applyBorder="1"/>
    <xf numFmtId="0" fontId="0" fillId="0" borderId="7" xfId="0" applyBorder="1"/>
    <xf numFmtId="0" fontId="3" fillId="0" borderId="6" xfId="0" applyFont="1" applyBorder="1" applyAlignment="1">
      <alignment horizontal="center"/>
    </xf>
    <xf numFmtId="0" fontId="3" fillId="0" borderId="7" xfId="0" applyFont="1" applyBorder="1" applyAlignment="1">
      <alignment horizontal="center"/>
    </xf>
    <xf numFmtId="0" fontId="0" fillId="0" borderId="10" xfId="0" applyBorder="1"/>
    <xf numFmtId="0" fontId="0" fillId="0" borderId="0" xfId="0" applyBorder="1"/>
    <xf numFmtId="0" fontId="5" fillId="0" borderId="0" xfId="0" applyFont="1" applyBorder="1" applyAlignment="1">
      <alignment horizontal="center"/>
    </xf>
    <xf numFmtId="0" fontId="5" fillId="0" borderId="11" xfId="0" applyFont="1" applyBorder="1" applyAlignment="1">
      <alignment horizontal="center"/>
    </xf>
    <xf numFmtId="39" fontId="0" fillId="5" borderId="2" xfId="0" applyNumberFormat="1" applyFill="1" applyBorder="1" applyAlignment="1" applyProtection="1">
      <alignment wrapText="1"/>
      <protection locked="0"/>
    </xf>
    <xf numFmtId="39" fontId="0" fillId="5" borderId="4" xfId="0" applyNumberFormat="1" applyFill="1" applyBorder="1" applyAlignment="1" applyProtection="1">
      <alignment wrapText="1"/>
      <protection locked="0"/>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0" fillId="0" borderId="0" xfId="0" applyBorder="1" applyAlignment="1">
      <alignment vertical="top" wrapText="1"/>
    </xf>
    <xf numFmtId="0" fontId="0" fillId="0" borderId="11" xfId="0" applyBorder="1" applyAlignment="1">
      <alignment vertical="top" wrapText="1"/>
    </xf>
    <xf numFmtId="39" fontId="0" fillId="0" borderId="2" xfId="0" applyNumberFormat="1" applyFill="1" applyBorder="1" applyAlignment="1" applyProtection="1">
      <alignment wrapText="1"/>
    </xf>
    <xf numFmtId="39" fontId="0" fillId="0" borderId="4" xfId="0" applyNumberFormat="1" applyFill="1" applyBorder="1" applyAlignment="1" applyProtection="1">
      <alignment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7" fillId="0" borderId="2" xfId="0" applyFont="1" applyBorder="1"/>
    <xf numFmtId="0" fontId="0" fillId="0" borderId="10" xfId="0" applyBorder="1" applyAlignment="1">
      <alignment wrapText="1"/>
    </xf>
    <xf numFmtId="0" fontId="0" fillId="0" borderId="0" xfId="0" applyBorder="1" applyAlignment="1">
      <alignment wrapText="1"/>
    </xf>
    <xf numFmtId="0" fontId="0" fillId="0" borderId="11" xfId="0" applyBorder="1" applyAlignment="1">
      <alignment wrapText="1"/>
    </xf>
    <xf numFmtId="0" fontId="2" fillId="0" borderId="1" xfId="0" applyFont="1" applyBorder="1" applyAlignment="1">
      <alignment wrapText="1"/>
    </xf>
    <xf numFmtId="0" fontId="0" fillId="0" borderId="1" xfId="0" applyBorder="1" applyAlignment="1">
      <alignment wrapText="1"/>
    </xf>
    <xf numFmtId="0" fontId="2" fillId="2" borderId="8" xfId="0" applyFont="1" applyFill="1" applyBorder="1" applyAlignment="1">
      <alignment horizontal="center" wrapText="1"/>
    </xf>
    <xf numFmtId="0" fontId="2" fillId="2" borderId="5" xfId="0" applyFont="1" applyFill="1" applyBorder="1" applyAlignment="1">
      <alignment horizontal="center" wrapText="1"/>
    </xf>
    <xf numFmtId="0" fontId="2" fillId="2" borderId="9"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4" xfId="0" applyFont="1" applyBorder="1" applyAlignment="1">
      <alignment horizontal="left" wrapText="1"/>
    </xf>
    <xf numFmtId="0" fontId="2" fillId="0" borderId="6" xfId="0" applyFont="1" applyFill="1" applyBorder="1" applyAlignment="1">
      <alignment horizontal="center" wrapText="1"/>
    </xf>
    <xf numFmtId="0" fontId="2" fillId="0" borderId="16" xfId="0" applyFont="1" applyFill="1" applyBorder="1" applyAlignment="1">
      <alignment horizontal="center" wrapText="1"/>
    </xf>
    <xf numFmtId="39" fontId="0" fillId="0" borderId="6" xfId="0" applyNumberFormat="1" applyBorder="1" applyAlignment="1">
      <alignment wrapText="1"/>
    </xf>
    <xf numFmtId="39" fontId="0" fillId="0" borderId="7" xfId="0" applyNumberFormat="1" applyBorder="1" applyAlignment="1">
      <alignment wrapText="1"/>
    </xf>
    <xf numFmtId="0" fontId="13" fillId="0" borderId="10" xfId="0" applyFont="1" applyBorder="1" applyAlignment="1">
      <alignment horizontal="center" vertical="center"/>
    </xf>
    <xf numFmtId="39" fontId="0" fillId="0" borderId="8" xfId="0" applyNumberFormat="1" applyFill="1" applyBorder="1" applyAlignment="1">
      <alignment horizontal="right" wrapText="1"/>
    </xf>
    <xf numFmtId="39" fontId="0" fillId="0" borderId="5" xfId="0" applyNumberFormat="1" applyFill="1" applyBorder="1" applyAlignment="1">
      <alignment horizontal="right" wrapText="1"/>
    </xf>
    <xf numFmtId="39" fontId="0" fillId="0" borderId="9" xfId="0" applyNumberFormat="1" applyFill="1" applyBorder="1" applyAlignment="1">
      <alignment horizontal="right" wrapText="1"/>
    </xf>
    <xf numFmtId="39" fontId="0" fillId="0" borderId="10" xfId="0" applyNumberFormat="1" applyFill="1" applyBorder="1" applyAlignment="1">
      <alignment horizontal="right" wrapText="1"/>
    </xf>
    <xf numFmtId="39" fontId="0" fillId="0" borderId="0" xfId="0" applyNumberFormat="1" applyFill="1" applyBorder="1" applyAlignment="1">
      <alignment horizontal="right" wrapText="1"/>
    </xf>
    <xf numFmtId="39" fontId="0" fillId="0" borderId="11" xfId="0" applyNumberFormat="1" applyFill="1" applyBorder="1" applyAlignment="1">
      <alignment horizontal="right" wrapText="1"/>
    </xf>
    <xf numFmtId="0" fontId="0" fillId="0" borderId="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39" fontId="0" fillId="0" borderId="3" xfId="0" applyNumberFormat="1" applyFill="1" applyBorder="1" applyAlignment="1" applyProtection="1">
      <alignmen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39" fontId="0" fillId="0" borderId="8" xfId="0" applyNumberFormat="1" applyBorder="1" applyAlignment="1">
      <alignment wrapText="1"/>
    </xf>
    <xf numFmtId="39" fontId="0" fillId="0" borderId="9" xfId="0" applyNumberFormat="1" applyBorder="1" applyAlignment="1">
      <alignment wrapText="1"/>
    </xf>
    <xf numFmtId="0" fontId="2" fillId="0" borderId="7" xfId="0" applyFont="1" applyFill="1" applyBorder="1" applyAlignment="1">
      <alignment horizontal="center" wrapText="1"/>
    </xf>
    <xf numFmtId="39" fontId="0" fillId="0" borderId="6" xfId="0" applyNumberFormat="1" applyFill="1" applyBorder="1" applyAlignment="1">
      <alignment horizontal="right" wrapText="1"/>
    </xf>
    <xf numFmtId="39" fontId="0" fillId="0" borderId="7" xfId="0" applyNumberFormat="1" applyFill="1" applyBorder="1" applyAlignment="1">
      <alignment horizontal="right" wrapText="1"/>
    </xf>
    <xf numFmtId="39" fontId="0" fillId="5" borderId="1" xfId="0" applyNumberFormat="1" applyFill="1" applyBorder="1" applyProtection="1">
      <protection locked="0"/>
    </xf>
    <xf numFmtId="0" fontId="0" fillId="0" borderId="1" xfId="0" applyBorder="1"/>
    <xf numFmtId="39" fontId="0" fillId="0" borderId="1" xfId="0" applyNumberFormat="1" applyBorder="1"/>
    <xf numFmtId="0" fontId="13" fillId="0" borderId="0" xfId="0" applyFont="1" applyBorder="1" applyAlignment="1">
      <alignment horizontal="center" vertical="center"/>
    </xf>
    <xf numFmtId="0" fontId="13" fillId="0" borderId="10" xfId="0" applyFont="1" applyBorder="1" applyAlignment="1">
      <alignment horizontal="left" vertical="center"/>
    </xf>
    <xf numFmtId="39" fontId="0" fillId="0" borderId="2" xfId="0" applyNumberFormat="1" applyFill="1" applyBorder="1" applyAlignment="1">
      <alignment wrapText="1"/>
    </xf>
    <xf numFmtId="39" fontId="0" fillId="0" borderId="3" xfId="0" applyNumberFormat="1" applyFill="1" applyBorder="1" applyAlignment="1">
      <alignment wrapText="1"/>
    </xf>
    <xf numFmtId="39" fontId="0" fillId="0" borderId="4" xfId="0" applyNumberFormat="1" applyFill="1" applyBorder="1" applyAlignment="1">
      <alignment wrapText="1"/>
    </xf>
    <xf numFmtId="39" fontId="0" fillId="0" borderId="2" xfId="0" applyNumberFormat="1" applyFill="1" applyBorder="1" applyAlignment="1" applyProtection="1">
      <alignment wrapText="1"/>
      <protection locked="0"/>
    </xf>
    <xf numFmtId="39" fontId="0" fillId="0" borderId="4" xfId="0" applyNumberFormat="1" applyFill="1" applyBorder="1" applyAlignment="1" applyProtection="1">
      <alignment wrapText="1"/>
      <protection locked="0"/>
    </xf>
    <xf numFmtId="0" fontId="13" fillId="0" borderId="10"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8" fillId="0" borderId="0" xfId="0" applyFont="1" applyAlignment="1">
      <alignment horizontal="center"/>
    </xf>
    <xf numFmtId="0" fontId="19" fillId="0" borderId="13" xfId="0" applyFont="1" applyBorder="1" applyAlignment="1">
      <alignment horizontal="left" vertical="center" wrapText="1"/>
    </xf>
    <xf numFmtId="0" fontId="25" fillId="2" borderId="8" xfId="0" applyFont="1" applyFill="1" applyBorder="1" applyAlignment="1">
      <alignment horizontal="center" wrapText="1"/>
    </xf>
    <xf numFmtId="0" fontId="25" fillId="2" borderId="5" xfId="0" applyFont="1" applyFill="1" applyBorder="1" applyAlignment="1">
      <alignment horizontal="center" wrapText="1"/>
    </xf>
    <xf numFmtId="0" fontId="25" fillId="2" borderId="9" xfId="0" applyFont="1" applyFill="1" applyBorder="1" applyAlignment="1">
      <alignment horizontal="center" wrapText="1"/>
    </xf>
    <xf numFmtId="0" fontId="25" fillId="2" borderId="12" xfId="0" applyFont="1" applyFill="1" applyBorder="1" applyAlignment="1">
      <alignment horizontal="center" wrapText="1"/>
    </xf>
    <xf numFmtId="0" fontId="25" fillId="2" borderId="13" xfId="0" applyFont="1" applyFill="1" applyBorder="1" applyAlignment="1">
      <alignment horizontal="center" wrapText="1"/>
    </xf>
    <xf numFmtId="0" fontId="25" fillId="2" borderId="14" xfId="0" applyFont="1" applyFill="1" applyBorder="1" applyAlignment="1">
      <alignment horizontal="center" wrapText="1"/>
    </xf>
    <xf numFmtId="0" fontId="24" fillId="0" borderId="8" xfId="0" applyFont="1" applyBorder="1" applyAlignment="1">
      <alignment horizontal="center"/>
    </xf>
    <xf numFmtId="0" fontId="24" fillId="0" borderId="5" xfId="0" applyFont="1" applyBorder="1" applyAlignment="1">
      <alignment horizontal="center"/>
    </xf>
    <xf numFmtId="0" fontId="24" fillId="0" borderId="9" xfId="0" applyFont="1" applyBorder="1" applyAlignment="1">
      <alignment horizontal="center"/>
    </xf>
    <xf numFmtId="0" fontId="23" fillId="0" borderId="2" xfId="0" applyFont="1" applyBorder="1" applyAlignment="1">
      <alignment horizontal="lef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0" fillId="0" borderId="8" xfId="0" applyBorder="1" applyAlignment="1">
      <alignment wrapText="1"/>
    </xf>
    <xf numFmtId="0" fontId="0" fillId="0" borderId="5" xfId="0" applyBorder="1" applyAlignment="1">
      <alignmen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0" fillId="0" borderId="9" xfId="0"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2" xfId="0" applyFont="1" applyBorder="1" applyAlignment="1">
      <alignment horizontal="left"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4" xfId="0" applyFont="1" applyBorder="1" applyAlignment="1">
      <alignment horizontal="left" wrapText="1"/>
    </xf>
    <xf numFmtId="39" fontId="0" fillId="5" borderId="3" xfId="0" applyNumberFormat="1" applyFill="1" applyBorder="1" applyAlignment="1" applyProtection="1">
      <alignment wrapText="1"/>
      <protection locked="0"/>
    </xf>
    <xf numFmtId="0" fontId="0" fillId="0" borderId="1" xfId="0" applyFont="1" applyBorder="1" applyAlignment="1">
      <alignment wrapText="1"/>
    </xf>
    <xf numFmtId="0" fontId="8" fillId="0" borderId="8" xfId="0" applyFont="1" applyBorder="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0" fillId="0" borderId="1" xfId="0" applyFont="1" applyBorder="1" applyAlignment="1">
      <alignment vertical="center" wrapText="1"/>
    </xf>
    <xf numFmtId="0" fontId="26" fillId="0" borderId="10" xfId="0" applyFont="1" applyBorder="1" applyAlignment="1">
      <alignment horizontal="left" vertical="center" wrapText="1"/>
    </xf>
    <xf numFmtId="0" fontId="26" fillId="0" borderId="8" xfId="0" applyFont="1" applyBorder="1" applyAlignment="1">
      <alignment wrapText="1"/>
    </xf>
    <xf numFmtId="0" fontId="26" fillId="0" borderId="5" xfId="0" applyFont="1" applyBorder="1" applyAlignment="1">
      <alignment wrapText="1"/>
    </xf>
    <xf numFmtId="0" fontId="26" fillId="0" borderId="9" xfId="0" applyFont="1" applyBorder="1" applyAlignment="1">
      <alignment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6" fillId="0" borderId="0" xfId="0" applyFont="1"/>
    <xf numFmtId="0" fontId="6" fillId="0" borderId="1" xfId="0" applyFont="1" applyBorder="1"/>
    <xf numFmtId="0" fontId="0" fillId="0" borderId="2" xfId="0" applyBorder="1"/>
    <xf numFmtId="0" fontId="0" fillId="0" borderId="3" xfId="0" applyBorder="1"/>
    <xf numFmtId="0" fontId="0" fillId="0" borderId="4" xfId="0" applyBorder="1"/>
    <xf numFmtId="0" fontId="0" fillId="0" borderId="0" xfId="0"/>
    <xf numFmtId="0" fontId="5" fillId="0" borderId="0" xfId="0" applyFont="1" applyAlignment="1">
      <alignment horizontal="center"/>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6" xfId="0" applyBorder="1" applyAlignment="1">
      <alignment wrapText="1"/>
    </xf>
    <xf numFmtId="0" fontId="2" fillId="0" borderId="6"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center" wrapText="1"/>
    </xf>
    <xf numFmtId="39" fontId="0" fillId="0" borderId="10" xfId="0" applyNumberFormat="1" applyBorder="1" applyAlignment="1">
      <alignment wrapText="1"/>
    </xf>
    <xf numFmtId="39" fontId="0" fillId="0" borderId="11" xfId="0" applyNumberFormat="1" applyBorder="1" applyAlignment="1">
      <alignment wrapText="1"/>
    </xf>
    <xf numFmtId="39" fontId="0" fillId="0" borderId="12" xfId="0" applyNumberFormat="1" applyBorder="1" applyAlignment="1">
      <alignment wrapText="1"/>
    </xf>
    <xf numFmtId="39" fontId="0" fillId="0" borderId="14" xfId="0" applyNumberFormat="1" applyBorder="1" applyAlignment="1">
      <alignment wrapText="1"/>
    </xf>
    <xf numFmtId="0" fontId="0" fillId="0" borderId="32" xfId="0" applyBorder="1" applyAlignment="1">
      <alignment horizontal="left" wrapText="1"/>
    </xf>
    <xf numFmtId="39" fontId="0" fillId="5" borderId="2" xfId="0" applyNumberFormat="1" applyFill="1" applyBorder="1" applyProtection="1">
      <protection locked="0"/>
    </xf>
    <xf numFmtId="39" fontId="0" fillId="5" borderId="4" xfId="0" applyNumberFormat="1" applyFill="1" applyBorder="1" applyProtection="1">
      <protection locked="0"/>
    </xf>
    <xf numFmtId="0" fontId="0" fillId="0" borderId="29" xfId="0" applyBorder="1" applyAlignment="1">
      <alignment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0"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8" xfId="0" applyFont="1"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39" fontId="0" fillId="0" borderId="32" xfId="0" applyNumberFormat="1" applyBorder="1" applyAlignment="1">
      <alignment vertical="center"/>
    </xf>
    <xf numFmtId="39" fontId="0" fillId="0" borderId="33" xfId="0" applyNumberFormat="1" applyBorder="1" applyAlignment="1">
      <alignment vertical="center"/>
    </xf>
    <xf numFmtId="0" fontId="0" fillId="0" borderId="32" xfId="0" applyBorder="1" applyAlignment="1">
      <alignment horizontal="left" vertical="top" wrapText="1"/>
    </xf>
    <xf numFmtId="0" fontId="31" fillId="5" borderId="17" xfId="0" applyFont="1" applyFill="1" applyBorder="1" applyAlignment="1" applyProtection="1">
      <alignment horizontal="center" vertical="top"/>
      <protection locked="0"/>
    </xf>
    <xf numFmtId="0" fontId="31" fillId="5" borderId="22" xfId="0" applyFont="1" applyFill="1" applyBorder="1" applyAlignment="1" applyProtection="1">
      <alignment horizontal="center" vertical="top"/>
      <protection locked="0"/>
    </xf>
    <xf numFmtId="0" fontId="31" fillId="5" borderId="25" xfId="0" applyFont="1" applyFill="1" applyBorder="1" applyAlignment="1" applyProtection="1">
      <alignment horizontal="center" vertical="top"/>
      <protection locked="0"/>
    </xf>
    <xf numFmtId="39" fontId="0" fillId="0" borderId="18" xfId="0" applyNumberFormat="1" applyBorder="1"/>
    <xf numFmtId="39" fontId="0" fillId="0" borderId="20" xfId="0" applyNumberFormat="1" applyBorder="1"/>
    <xf numFmtId="39" fontId="0" fillId="0" borderId="29" xfId="0" applyNumberFormat="1" applyBorder="1"/>
    <xf numFmtId="39" fontId="0" fillId="0" borderId="30" xfId="0" applyNumberFormat="1" applyBorder="1"/>
    <xf numFmtId="0" fontId="0" fillId="9" borderId="18" xfId="0" applyFill="1" applyBorder="1"/>
    <xf numFmtId="0" fontId="0" fillId="9" borderId="21" xfId="0" applyFill="1" applyBorder="1"/>
    <xf numFmtId="0" fontId="0" fillId="9" borderId="10" xfId="0" applyFill="1" applyBorder="1"/>
    <xf numFmtId="0" fontId="0" fillId="9" borderId="23" xfId="0" applyFill="1" applyBorder="1"/>
    <xf numFmtId="0" fontId="0" fillId="9" borderId="12" xfId="0" applyFill="1" applyBorder="1"/>
    <xf numFmtId="0" fontId="0" fillId="9" borderId="24" xfId="0" applyFill="1" applyBorder="1"/>
    <xf numFmtId="0" fontId="0" fillId="0" borderId="34" xfId="0" applyBorder="1" applyAlignment="1">
      <alignment wrapText="1"/>
    </xf>
    <xf numFmtId="0" fontId="0" fillId="0" borderId="35" xfId="0" applyBorder="1" applyAlignment="1">
      <alignment wrapText="1"/>
    </xf>
    <xf numFmtId="0" fontId="0" fillId="0" borderId="36" xfId="0" applyBorder="1" applyAlignment="1">
      <alignment wrapText="1"/>
    </xf>
    <xf numFmtId="39" fontId="0" fillId="0" borderId="26" xfId="0" applyNumberFormat="1" applyFill="1" applyBorder="1"/>
    <xf numFmtId="39" fontId="0" fillId="0" borderId="37" xfId="0" applyNumberFormat="1" applyFill="1" applyBorder="1"/>
    <xf numFmtId="0" fontId="0" fillId="0" borderId="18" xfId="0" applyBorder="1" applyAlignment="1">
      <alignment vertical="center" wrapText="1"/>
    </xf>
    <xf numFmtId="0" fontId="0" fillId="0" borderId="19"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2" fillId="0" borderId="40" xfId="0" applyFont="1" applyBorder="1"/>
    <xf numFmtId="0" fontId="2" fillId="0" borderId="38" xfId="0" applyFont="1" applyBorder="1"/>
    <xf numFmtId="0" fontId="2" fillId="0" borderId="39" xfId="0" applyFont="1" applyBorder="1"/>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39" fontId="0" fillId="5" borderId="18" xfId="0" applyNumberFormat="1" applyFill="1" applyBorder="1" applyProtection="1">
      <protection locked="0"/>
    </xf>
    <xf numFmtId="39" fontId="0" fillId="5" borderId="20" xfId="0" applyNumberFormat="1" applyFill="1" applyBorder="1" applyProtection="1">
      <protection locked="0"/>
    </xf>
    <xf numFmtId="0" fontId="0" fillId="0" borderId="1" xfId="0" applyBorder="1" applyAlignment="1">
      <alignment vertical="top" wrapText="1"/>
    </xf>
    <xf numFmtId="0" fontId="0" fillId="0" borderId="32" xfId="0" applyBorder="1" applyAlignment="1">
      <alignment vertical="top" wrapText="1"/>
    </xf>
    <xf numFmtId="0" fontId="0" fillId="0" borderId="18" xfId="0" applyBorder="1" applyAlignment="1">
      <alignment wrapText="1"/>
    </xf>
    <xf numFmtId="0" fontId="0" fillId="0" borderId="19" xfId="0" applyBorder="1" applyAlignment="1">
      <alignment wrapText="1"/>
    </xf>
    <xf numFmtId="39" fontId="0" fillId="0" borderId="32" xfId="0" applyNumberFormat="1" applyBorder="1"/>
    <xf numFmtId="39" fontId="0" fillId="0" borderId="33" xfId="0" applyNumberFormat="1" applyBorder="1"/>
    <xf numFmtId="0" fontId="2" fillId="2" borderId="0" xfId="0" applyFont="1" applyFill="1" applyBorder="1" applyAlignment="1">
      <alignment horizontal="center" wrapText="1"/>
    </xf>
    <xf numFmtId="0" fontId="2" fillId="2" borderId="11" xfId="0" applyFont="1" applyFill="1" applyBorder="1" applyAlignment="1">
      <alignment horizontal="center" wrapText="1"/>
    </xf>
    <xf numFmtId="0" fontId="8" fillId="0" borderId="0" xfId="0" applyFont="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Font="1" applyAlignment="1">
      <alignment horizontal="left" vertical="center"/>
    </xf>
    <xf numFmtId="0" fontId="0" fillId="0" borderId="10" xfId="0" applyBorder="1" applyAlignment="1">
      <alignment horizontal="center" vertical="top" wrapText="1"/>
    </xf>
    <xf numFmtId="0" fontId="2" fillId="0" borderId="8" xfId="0" applyFont="1" applyBorder="1"/>
    <xf numFmtId="0" fontId="2" fillId="0" borderId="5" xfId="0" applyFont="1" applyBorder="1"/>
    <xf numFmtId="0" fontId="2" fillId="0" borderId="9" xfId="0" applyFont="1" applyBorder="1"/>
    <xf numFmtId="0" fontId="13" fillId="0" borderId="10" xfId="0" applyFont="1" applyBorder="1" applyAlignment="1">
      <alignment horizontal="center" vertical="center" wrapText="1"/>
    </xf>
    <xf numFmtId="0" fontId="0" fillId="0" borderId="11" xfId="0" applyBorder="1"/>
    <xf numFmtId="0" fontId="0" fillId="0" borderId="0" xfId="0" applyAlignment="1">
      <alignment wrapText="1"/>
    </xf>
    <xf numFmtId="0" fontId="0" fillId="0" borderId="1" xfId="0" applyBorder="1" applyAlignment="1">
      <alignment vertical="center"/>
    </xf>
    <xf numFmtId="0" fontId="2" fillId="0" borderId="1" xfId="0" applyFont="1" applyBorder="1" applyAlignment="1">
      <alignment vertical="center"/>
    </xf>
    <xf numFmtId="0" fontId="0" fillId="5" borderId="2" xfId="0" applyNumberFormat="1" applyFill="1" applyBorder="1" applyAlignment="1" applyProtection="1">
      <alignment wrapText="1"/>
      <protection locked="0"/>
    </xf>
    <xf numFmtId="0" fontId="0" fillId="5" borderId="4" xfId="0" applyNumberFormat="1" applyFill="1" applyBorder="1" applyAlignment="1" applyProtection="1">
      <alignment wrapText="1"/>
      <protection locked="0"/>
    </xf>
    <xf numFmtId="0" fontId="0" fillId="0" borderId="1" xfId="0" applyFill="1" applyBorder="1" applyAlignment="1">
      <alignment vertical="center" wrapText="1"/>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2" fillId="0" borderId="0" xfId="0" applyFont="1"/>
    <xf numFmtId="0" fontId="2" fillId="0" borderId="10" xfId="0" applyFont="1" applyBorder="1" applyAlignment="1">
      <alignment horizontal="center" wrapText="1"/>
    </xf>
    <xf numFmtId="0" fontId="2" fillId="0" borderId="1" xfId="0" applyFont="1" applyBorder="1"/>
    <xf numFmtId="0" fontId="2" fillId="0" borderId="1" xfId="0" applyFont="1" applyBorder="1" applyAlignment="1">
      <alignmen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5" borderId="1" xfId="0" applyNumberFormat="1" applyFill="1" applyBorder="1" applyProtection="1">
      <protection locked="0"/>
    </xf>
    <xf numFmtId="0" fontId="0" fillId="0" borderId="10" xfId="0" applyBorder="1" applyAlignment="1">
      <alignment horizontal="center" vertical="center" wrapText="1"/>
    </xf>
    <xf numFmtId="0" fontId="0" fillId="0" borderId="0" xfId="0" applyAlignment="1">
      <alignment vertical="center" wrapText="1"/>
    </xf>
    <xf numFmtId="0" fontId="9" fillId="0" borderId="2" xfId="0" applyFont="1" applyBorder="1" applyAlignment="1">
      <alignment horizontal="center"/>
    </xf>
    <xf numFmtId="0" fontId="0" fillId="0" borderId="0" xfId="0" applyAlignment="1">
      <alignment horizontal="left" wrapText="1"/>
    </xf>
    <xf numFmtId="0" fontId="2" fillId="0" borderId="13" xfId="0" applyFont="1" applyBorder="1" applyAlignment="1">
      <alignment horizontal="left"/>
    </xf>
    <xf numFmtId="0" fontId="0" fillId="0" borderId="5" xfId="0" applyBorder="1" applyAlignment="1">
      <alignment horizontal="left"/>
    </xf>
    <xf numFmtId="0" fontId="0" fillId="0" borderId="0" xfId="0" applyAlignment="1">
      <alignment horizontal="left"/>
    </xf>
    <xf numFmtId="0" fontId="0" fillId="0" borderId="5" xfId="0" applyBorder="1" applyAlignment="1">
      <alignment horizontal="left"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xf>
    <xf numFmtId="0" fontId="0" fillId="0" borderId="0" xfId="0" applyBorder="1" applyAlignment="1">
      <alignment horizontal="left" vertical="center"/>
    </xf>
    <xf numFmtId="0" fontId="7" fillId="0" borderId="2" xfId="0" applyFont="1" applyBorder="1" applyAlignment="1">
      <alignment wrapText="1"/>
    </xf>
    <xf numFmtId="0" fontId="6" fillId="0" borderId="1" xfId="0" applyFont="1" applyBorder="1" applyAlignment="1">
      <alignment wrapText="1"/>
    </xf>
    <xf numFmtId="0" fontId="6" fillId="2" borderId="2" xfId="0" applyFont="1" applyFill="1" applyBorder="1" applyAlignment="1">
      <alignment wrapText="1"/>
    </xf>
    <xf numFmtId="0" fontId="6" fillId="2" borderId="3" xfId="0" applyFont="1" applyFill="1" applyBorder="1" applyAlignment="1">
      <alignment wrapText="1"/>
    </xf>
    <xf numFmtId="0" fontId="6" fillId="2" borderId="4" xfId="0" applyFont="1" applyFill="1" applyBorder="1" applyAlignment="1">
      <alignment wrapText="1"/>
    </xf>
    <xf numFmtId="0" fontId="22" fillId="0" borderId="10" xfId="0" applyFont="1" applyBorder="1" applyAlignment="1">
      <alignment horizontal="center" vertical="center"/>
    </xf>
    <xf numFmtId="0" fontId="0" fillId="2" borderId="0" xfId="0" applyFill="1" applyAlignment="1">
      <alignment horizontal="center" wrapText="1"/>
    </xf>
    <xf numFmtId="0" fontId="2" fillId="0" borderId="13" xfId="0" applyFont="1" applyBorder="1" applyAlignment="1">
      <alignment horizontal="center"/>
    </xf>
    <xf numFmtId="0" fontId="2" fillId="0" borderId="0" xfId="0" applyFont="1" applyAlignment="1">
      <alignment horizontal="center"/>
    </xf>
    <xf numFmtId="0" fontId="6" fillId="0" borderId="1" xfId="0" applyFont="1" applyBorder="1" applyAlignment="1">
      <alignment vertical="center" wrapText="1"/>
    </xf>
    <xf numFmtId="0" fontId="7" fillId="0" borderId="2"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2" fillId="0" borderId="10" xfId="0" applyFont="1" applyBorder="1" applyAlignment="1">
      <alignment horizontal="left" vertical="center"/>
    </xf>
    <xf numFmtId="0" fontId="7"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 fillId="0" borderId="8"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13" xfId="0" applyFont="1" applyBorder="1" applyAlignment="1">
      <alignment horizontal="center" vertical="center"/>
    </xf>
    <xf numFmtId="0" fontId="6" fillId="0" borderId="2" xfId="0" applyFont="1" applyBorder="1" applyAlignment="1">
      <alignment vertical="center"/>
    </xf>
    <xf numFmtId="39" fontId="0" fillId="0" borderId="8" xfId="0" applyNumberFormat="1" applyBorder="1" applyAlignment="1">
      <alignment horizontal="right" wrapText="1"/>
    </xf>
    <xf numFmtId="39" fontId="0" fillId="0" borderId="5" xfId="0" applyNumberFormat="1" applyBorder="1" applyAlignment="1">
      <alignment horizontal="right" wrapText="1"/>
    </xf>
    <xf numFmtId="39" fontId="0" fillId="0" borderId="9" xfId="0" applyNumberFormat="1" applyBorder="1" applyAlignment="1">
      <alignment horizontal="right" wrapText="1"/>
    </xf>
    <xf numFmtId="39" fontId="0" fillId="0" borderId="10" xfId="0" applyNumberFormat="1" applyBorder="1" applyAlignment="1">
      <alignment horizontal="right" wrapText="1"/>
    </xf>
    <xf numFmtId="39" fontId="0" fillId="0" borderId="0" xfId="0" applyNumberFormat="1" applyAlignment="1">
      <alignment horizontal="right" wrapText="1"/>
    </xf>
    <xf numFmtId="39" fontId="0" fillId="0" borderId="11" xfId="0" applyNumberFormat="1" applyBorder="1" applyAlignment="1">
      <alignment horizontal="right" wrapText="1"/>
    </xf>
    <xf numFmtId="39" fontId="0" fillId="0" borderId="12" xfId="0" applyNumberFormat="1" applyBorder="1" applyAlignment="1">
      <alignment horizontal="right" wrapText="1"/>
    </xf>
    <xf numFmtId="39" fontId="0" fillId="0" borderId="13" xfId="0" applyNumberFormat="1" applyBorder="1" applyAlignment="1">
      <alignment horizontal="right" wrapText="1"/>
    </xf>
    <xf numFmtId="39" fontId="0" fillId="0" borderId="14" xfId="0" applyNumberFormat="1" applyBorder="1" applyAlignment="1">
      <alignment horizontal="right" wrapText="1"/>
    </xf>
  </cellXfs>
  <cellStyles count="5">
    <cellStyle name="Comma" xfId="4" builtinId="3"/>
    <cellStyle name="Explanatory Text" xfId="3" builtinId="53"/>
    <cellStyle name="Good" xfId="1" builtinId="26"/>
    <cellStyle name="Neutral" xfId="2" builtinId="28"/>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533400</xdr:colOff>
          <xdr:row>0</xdr:row>
          <xdr:rowOff>25400</xdr:rowOff>
        </xdr:from>
        <xdr:to>
          <xdr:col>19</xdr:col>
          <xdr:colOff>571500</xdr:colOff>
          <xdr:row>1</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Clear All Forms/schedules/worksheets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0C3D-D6B1-4C3A-ABD7-A0D58F8F4857}">
  <sheetPr codeName="Sheet1">
    <pageSetUpPr fitToPage="1"/>
  </sheetPr>
  <dimension ref="A1:V47"/>
  <sheetViews>
    <sheetView tabSelected="1" workbookViewId="0">
      <selection activeCell="V5" sqref="V5"/>
    </sheetView>
  </sheetViews>
  <sheetFormatPr baseColWidth="10" defaultColWidth="8.83203125" defaultRowHeight="15"/>
  <cols>
    <col min="1" max="1" width="4" style="92" bestFit="1" customWidth="1"/>
    <col min="2" max="5" width="8.83203125" style="92"/>
    <col min="6" max="6" width="10.5" style="92" customWidth="1"/>
    <col min="7" max="7" width="5.83203125" style="92" customWidth="1"/>
    <col min="8" max="8" width="21.83203125" style="92" customWidth="1"/>
    <col min="9" max="9" width="4.83203125" style="92" customWidth="1"/>
    <col min="10" max="10" width="23.33203125" style="92" customWidth="1"/>
    <col min="11" max="11" width="4.1640625" style="92" customWidth="1"/>
    <col min="12" max="12" width="23.1640625" style="92" customWidth="1"/>
    <col min="13" max="21" width="8.83203125" style="92"/>
    <col min="22" max="22" width="9.6640625" style="92" bestFit="1" customWidth="1"/>
    <col min="23" max="16384" width="8.83203125" style="92"/>
  </cols>
  <sheetData>
    <row r="1" spans="1:20" ht="24">
      <c r="A1" s="186" t="s">
        <v>251</v>
      </c>
      <c r="B1" s="186"/>
      <c r="C1" s="186"/>
      <c r="D1" s="186"/>
      <c r="E1" s="186"/>
      <c r="F1" s="186"/>
      <c r="G1" s="186"/>
      <c r="H1" s="186"/>
      <c r="I1" s="186"/>
      <c r="J1" s="186"/>
      <c r="K1" s="186"/>
      <c r="L1" s="186"/>
      <c r="N1" s="116" t="s">
        <v>473</v>
      </c>
      <c r="S1" s="104"/>
    </row>
    <row r="2" spans="1:20" s="104" customFormat="1" ht="26.25" customHeight="1">
      <c r="A2" s="200" t="s">
        <v>477</v>
      </c>
      <c r="B2" s="200"/>
      <c r="C2" s="200"/>
      <c r="D2" s="200"/>
      <c r="E2" s="200"/>
      <c r="F2" s="200"/>
      <c r="G2" s="200"/>
      <c r="H2" s="200"/>
      <c r="I2" s="200"/>
      <c r="J2" s="200"/>
      <c r="K2" s="200"/>
      <c r="L2" s="200"/>
      <c r="N2" s="207" t="s">
        <v>614</v>
      </c>
      <c r="O2" s="208"/>
      <c r="P2" s="208"/>
      <c r="Q2" s="208"/>
      <c r="R2" s="208"/>
      <c r="S2" s="208"/>
      <c r="T2" s="208"/>
    </row>
    <row r="3" spans="1:20" s="104" customFormat="1">
      <c r="A3" s="102">
        <v>1</v>
      </c>
      <c r="B3" s="194" t="s">
        <v>598</v>
      </c>
      <c r="C3" s="194"/>
      <c r="D3" s="194"/>
      <c r="E3" s="194"/>
      <c r="F3" s="194"/>
      <c r="G3" s="194"/>
      <c r="H3" s="194"/>
      <c r="I3" s="194"/>
      <c r="J3" s="194"/>
      <c r="K3" s="102">
        <f t="shared" ref="K3" si="0">A3</f>
        <v>1</v>
      </c>
      <c r="L3" s="125"/>
      <c r="N3" s="208"/>
      <c r="O3" s="208"/>
      <c r="P3" s="208"/>
      <c r="Q3" s="208"/>
      <c r="R3" s="208"/>
      <c r="S3" s="208"/>
      <c r="T3" s="208"/>
    </row>
    <row r="4" spans="1:20" s="104" customFormat="1" ht="30.75" customHeight="1">
      <c r="A4" s="102">
        <v>2</v>
      </c>
      <c r="B4" s="195" t="s">
        <v>599</v>
      </c>
      <c r="C4" s="195"/>
      <c r="D4" s="195"/>
      <c r="E4" s="195"/>
      <c r="F4" s="195"/>
      <c r="G4" s="195"/>
      <c r="H4" s="195"/>
      <c r="I4" s="195"/>
      <c r="J4" s="195"/>
      <c r="K4" s="102">
        <f>A4</f>
        <v>2</v>
      </c>
      <c r="L4" s="125"/>
      <c r="N4" s="208"/>
      <c r="O4" s="208"/>
      <c r="P4" s="208"/>
      <c r="Q4" s="208"/>
      <c r="R4" s="208"/>
      <c r="S4" s="208"/>
      <c r="T4" s="208"/>
    </row>
    <row r="5" spans="1:20" s="104" customFormat="1">
      <c r="A5" s="102">
        <v>3</v>
      </c>
      <c r="B5" s="196" t="s">
        <v>600</v>
      </c>
      <c r="C5" s="197"/>
      <c r="D5" s="197"/>
      <c r="E5" s="197"/>
      <c r="F5" s="197"/>
      <c r="G5" s="197"/>
      <c r="H5" s="197"/>
      <c r="I5" s="197"/>
      <c r="J5" s="198"/>
      <c r="K5" s="101">
        <f t="shared" ref="K5" si="1">A5</f>
        <v>3</v>
      </c>
      <c r="L5" s="126">
        <f>+L3+L4</f>
        <v>0</v>
      </c>
      <c r="N5" s="208"/>
      <c r="O5" s="208"/>
      <c r="P5" s="208"/>
      <c r="Q5" s="208"/>
      <c r="R5" s="208"/>
      <c r="S5" s="208"/>
      <c r="T5" s="208"/>
    </row>
    <row r="6" spans="1:20" s="104" customFormat="1" ht="33.75" customHeight="1">
      <c r="A6" s="102">
        <v>4</v>
      </c>
      <c r="B6" s="195" t="s">
        <v>454</v>
      </c>
      <c r="C6" s="195"/>
      <c r="D6" s="195"/>
      <c r="E6" s="195"/>
      <c r="F6" s="195"/>
      <c r="G6" s="195"/>
      <c r="H6" s="195"/>
      <c r="I6" s="105" t="s">
        <v>148</v>
      </c>
      <c r="J6" s="135"/>
      <c r="K6" s="43"/>
      <c r="L6" s="127"/>
      <c r="N6" s="208"/>
      <c r="O6" s="208"/>
      <c r="P6" s="208"/>
      <c r="Q6" s="208"/>
      <c r="R6" s="208"/>
      <c r="S6" s="208"/>
      <c r="T6" s="208"/>
    </row>
    <row r="7" spans="1:20" s="104" customFormat="1" ht="35.25" customHeight="1">
      <c r="A7" s="102"/>
      <c r="B7" s="195" t="s">
        <v>468</v>
      </c>
      <c r="C7" s="195"/>
      <c r="D7" s="195"/>
      <c r="E7" s="195"/>
      <c r="F7" s="195"/>
      <c r="G7" s="195"/>
      <c r="H7" s="195"/>
      <c r="I7" s="105" t="s">
        <v>149</v>
      </c>
      <c r="J7" s="135"/>
      <c r="K7" s="43"/>
      <c r="L7" s="127"/>
      <c r="N7" s="208"/>
      <c r="O7" s="208"/>
      <c r="P7" s="208"/>
      <c r="Q7" s="208"/>
      <c r="R7" s="208"/>
      <c r="S7" s="208"/>
      <c r="T7" s="208"/>
    </row>
    <row r="8" spans="1:20" s="104" customFormat="1" ht="35.25" customHeight="1">
      <c r="A8" s="102"/>
      <c r="B8" s="195" t="s">
        <v>256</v>
      </c>
      <c r="C8" s="195"/>
      <c r="D8" s="195"/>
      <c r="E8" s="195"/>
      <c r="F8" s="195"/>
      <c r="G8" s="195"/>
      <c r="H8" s="195"/>
      <c r="I8" s="105" t="s">
        <v>312</v>
      </c>
      <c r="J8" s="135"/>
      <c r="K8" s="43"/>
      <c r="L8" s="127"/>
      <c r="N8" s="208"/>
      <c r="O8" s="208"/>
      <c r="P8" s="208"/>
      <c r="Q8" s="208"/>
      <c r="R8" s="208"/>
      <c r="S8" s="208"/>
      <c r="T8" s="208"/>
    </row>
    <row r="9" spans="1:20" s="104" customFormat="1" ht="35.25" customHeight="1">
      <c r="A9" s="102"/>
      <c r="B9" s="195" t="s">
        <v>257</v>
      </c>
      <c r="C9" s="195"/>
      <c r="D9" s="195"/>
      <c r="E9" s="195"/>
      <c r="F9" s="195"/>
      <c r="G9" s="195"/>
      <c r="H9" s="195"/>
      <c r="I9" s="105" t="s">
        <v>313</v>
      </c>
      <c r="J9" s="135"/>
      <c r="K9" s="43"/>
      <c r="L9" s="127"/>
      <c r="N9" s="208"/>
      <c r="O9" s="208"/>
      <c r="P9" s="208"/>
      <c r="Q9" s="208"/>
      <c r="R9" s="208"/>
      <c r="S9" s="208"/>
      <c r="T9" s="208"/>
    </row>
    <row r="10" spans="1:20" s="104" customFormat="1">
      <c r="A10" s="102">
        <v>5</v>
      </c>
      <c r="B10" s="196" t="s">
        <v>601</v>
      </c>
      <c r="C10" s="197"/>
      <c r="D10" s="197"/>
      <c r="E10" s="197"/>
      <c r="F10" s="197"/>
      <c r="G10" s="197"/>
      <c r="H10" s="197"/>
      <c r="I10" s="197"/>
      <c r="J10" s="198"/>
      <c r="K10" s="101">
        <f t="shared" ref="K10:K11" si="2">A10</f>
        <v>5</v>
      </c>
      <c r="L10" s="126">
        <f>SUM(J6:J9)</f>
        <v>0</v>
      </c>
      <c r="N10" s="208"/>
      <c r="O10" s="208"/>
      <c r="P10" s="208"/>
      <c r="Q10" s="208"/>
      <c r="R10" s="208"/>
      <c r="S10" s="208"/>
      <c r="T10" s="208"/>
    </row>
    <row r="11" spans="1:20" s="104" customFormat="1" ht="24.75" customHeight="1">
      <c r="A11" s="102">
        <v>6</v>
      </c>
      <c r="B11" s="195" t="s">
        <v>453</v>
      </c>
      <c r="C11" s="195"/>
      <c r="D11" s="195"/>
      <c r="E11" s="195"/>
      <c r="F11" s="195"/>
      <c r="G11" s="195"/>
      <c r="H11" s="195"/>
      <c r="I11" s="195"/>
      <c r="J11" s="195"/>
      <c r="K11" s="101">
        <f t="shared" si="2"/>
        <v>6</v>
      </c>
      <c r="L11" s="128">
        <f>MAX(0,L5-L10)</f>
        <v>0</v>
      </c>
      <c r="N11" s="208"/>
      <c r="O11" s="208"/>
      <c r="P11" s="208"/>
      <c r="Q11" s="208"/>
      <c r="R11" s="208"/>
      <c r="S11" s="208"/>
      <c r="T11" s="208"/>
    </row>
    <row r="12" spans="1:20" s="104" customFormat="1" ht="5.25" customHeight="1">
      <c r="A12" s="199"/>
      <c r="B12" s="199"/>
      <c r="C12" s="199"/>
      <c r="D12" s="199"/>
      <c r="E12" s="199"/>
      <c r="F12" s="199"/>
      <c r="G12" s="199"/>
      <c r="H12" s="199"/>
      <c r="I12" s="199"/>
      <c r="J12" s="199"/>
      <c r="K12" s="199"/>
      <c r="L12" s="199"/>
      <c r="N12" s="208"/>
      <c r="O12" s="208"/>
      <c r="P12" s="208"/>
      <c r="Q12" s="208"/>
      <c r="R12" s="208"/>
      <c r="S12" s="208"/>
      <c r="T12" s="208"/>
    </row>
    <row r="13" spans="1:20" s="104" customFormat="1" ht="78.75" customHeight="1">
      <c r="A13" s="187" t="s">
        <v>456</v>
      </c>
      <c r="B13" s="187"/>
      <c r="C13" s="187"/>
      <c r="D13" s="187"/>
      <c r="E13" s="187"/>
      <c r="F13" s="187"/>
      <c r="G13" s="187"/>
      <c r="H13" s="187"/>
      <c r="I13" s="187"/>
      <c r="J13" s="187"/>
      <c r="K13" s="187"/>
      <c r="L13" s="187"/>
      <c r="N13" s="208"/>
      <c r="O13" s="208"/>
      <c r="P13" s="208"/>
      <c r="Q13" s="208"/>
      <c r="R13" s="208"/>
      <c r="S13" s="208"/>
      <c r="T13" s="208"/>
    </row>
    <row r="14" spans="1:20" ht="42.75" customHeight="1">
      <c r="A14" s="188" t="s">
        <v>455</v>
      </c>
      <c r="B14" s="189"/>
      <c r="C14" s="189"/>
      <c r="D14" s="189"/>
      <c r="E14" s="189"/>
      <c r="F14" s="189"/>
      <c r="G14" s="189"/>
      <c r="H14" s="189"/>
      <c r="I14" s="189"/>
      <c r="J14" s="189"/>
      <c r="K14" s="189"/>
      <c r="L14" s="190"/>
      <c r="N14" s="208"/>
      <c r="O14" s="208"/>
      <c r="P14" s="208"/>
      <c r="Q14" s="208"/>
      <c r="R14" s="208"/>
      <c r="S14" s="208"/>
      <c r="T14" s="208"/>
    </row>
    <row r="15" spans="1:20">
      <c r="A15" s="93">
        <v>1</v>
      </c>
      <c r="B15" s="191" t="s">
        <v>446</v>
      </c>
      <c r="C15" s="192"/>
      <c r="D15" s="192"/>
      <c r="E15" s="192"/>
      <c r="F15" s="192"/>
      <c r="G15" s="192"/>
      <c r="H15" s="192"/>
      <c r="I15" s="192"/>
      <c r="J15" s="192"/>
      <c r="K15" s="192"/>
      <c r="L15" s="193"/>
      <c r="N15" s="208"/>
      <c r="O15" s="208"/>
      <c r="P15" s="208"/>
      <c r="Q15" s="208"/>
      <c r="R15" s="208"/>
      <c r="S15" s="208"/>
      <c r="T15" s="208"/>
    </row>
    <row r="16" spans="1:20">
      <c r="A16" s="90" t="s">
        <v>124</v>
      </c>
      <c r="B16" s="194" t="s">
        <v>602</v>
      </c>
      <c r="C16" s="194"/>
      <c r="D16" s="194"/>
      <c r="E16" s="194"/>
      <c r="F16" s="194"/>
      <c r="G16" s="194"/>
      <c r="H16" s="194"/>
      <c r="I16" s="194"/>
      <c r="J16" s="194"/>
      <c r="K16" s="90" t="str">
        <f t="shared" ref="K16:K20" si="3">A16</f>
        <v>1a</v>
      </c>
      <c r="L16" s="125"/>
      <c r="N16" s="208"/>
      <c r="O16" s="208"/>
      <c r="P16" s="208"/>
      <c r="Q16" s="208"/>
      <c r="R16" s="208"/>
      <c r="S16" s="208"/>
      <c r="T16" s="208"/>
    </row>
    <row r="17" spans="1:20" ht="32.25" customHeight="1">
      <c r="A17" s="90" t="s">
        <v>126</v>
      </c>
      <c r="B17" s="201" t="s">
        <v>603</v>
      </c>
      <c r="C17" s="202"/>
      <c r="D17" s="202"/>
      <c r="E17" s="202"/>
      <c r="F17" s="202"/>
      <c r="G17" s="202"/>
      <c r="H17" s="202"/>
      <c r="I17" s="202"/>
      <c r="J17" s="203"/>
      <c r="K17" s="90" t="str">
        <f t="shared" si="3"/>
        <v>1b</v>
      </c>
      <c r="L17" s="125"/>
      <c r="N17" s="208"/>
      <c r="O17" s="208"/>
      <c r="P17" s="208"/>
      <c r="Q17" s="208"/>
      <c r="R17" s="208"/>
      <c r="S17" s="208"/>
      <c r="T17" s="208"/>
    </row>
    <row r="18" spans="1:20">
      <c r="A18" s="90" t="s">
        <v>128</v>
      </c>
      <c r="B18" s="201" t="s">
        <v>604</v>
      </c>
      <c r="C18" s="202"/>
      <c r="D18" s="202"/>
      <c r="E18" s="202"/>
      <c r="F18" s="202"/>
      <c r="G18" s="202"/>
      <c r="H18" s="202"/>
      <c r="I18" s="202"/>
      <c r="J18" s="203"/>
      <c r="K18" s="90" t="str">
        <f t="shared" si="3"/>
        <v>1c</v>
      </c>
      <c r="L18" s="125"/>
      <c r="N18" s="208"/>
      <c r="O18" s="208"/>
      <c r="P18" s="208"/>
      <c r="Q18" s="208"/>
      <c r="R18" s="208"/>
      <c r="S18" s="208"/>
      <c r="T18" s="208"/>
    </row>
    <row r="19" spans="1:20">
      <c r="A19" s="90" t="s">
        <v>133</v>
      </c>
      <c r="B19" s="201" t="s">
        <v>612</v>
      </c>
      <c r="C19" s="202"/>
      <c r="D19" s="202"/>
      <c r="E19" s="202"/>
      <c r="F19" s="202"/>
      <c r="G19" s="202"/>
      <c r="H19" s="202"/>
      <c r="I19" s="202"/>
      <c r="J19" s="203"/>
      <c r="K19" s="90" t="str">
        <f t="shared" si="3"/>
        <v>1d</v>
      </c>
      <c r="L19" s="125"/>
      <c r="N19" s="208"/>
      <c r="O19" s="208"/>
      <c r="P19" s="208"/>
      <c r="Q19" s="208"/>
      <c r="R19" s="208"/>
      <c r="S19" s="208"/>
      <c r="T19" s="208"/>
    </row>
    <row r="20" spans="1:20">
      <c r="A20" s="90" t="s">
        <v>134</v>
      </c>
      <c r="B20" s="196" t="s">
        <v>605</v>
      </c>
      <c r="C20" s="197"/>
      <c r="D20" s="197"/>
      <c r="E20" s="197"/>
      <c r="F20" s="197"/>
      <c r="G20" s="197"/>
      <c r="H20" s="197"/>
      <c r="I20" s="197"/>
      <c r="J20" s="198"/>
      <c r="K20" s="90" t="str">
        <f t="shared" si="3"/>
        <v>1e</v>
      </c>
      <c r="L20" s="128">
        <f>IF(L16+L17+L18&lt;L19,0, L16+L17+L18-L19)</f>
        <v>0</v>
      </c>
      <c r="N20" s="208"/>
      <c r="O20" s="208"/>
      <c r="P20" s="208"/>
      <c r="Q20" s="208"/>
      <c r="R20" s="208"/>
      <c r="S20" s="208"/>
      <c r="T20" s="208"/>
    </row>
    <row r="21" spans="1:20">
      <c r="A21" s="90">
        <v>2</v>
      </c>
      <c r="B21" s="194" t="s">
        <v>613</v>
      </c>
      <c r="C21" s="194"/>
      <c r="D21" s="194"/>
      <c r="E21" s="194"/>
      <c r="F21" s="194"/>
      <c r="G21" s="194"/>
      <c r="H21" s="194"/>
      <c r="I21" s="194"/>
      <c r="J21" s="194"/>
      <c r="K21" s="90">
        <f>A21</f>
        <v>2</v>
      </c>
      <c r="L21" s="129">
        <f>L4</f>
        <v>0</v>
      </c>
      <c r="N21" s="208"/>
      <c r="O21" s="208"/>
      <c r="P21" s="208"/>
      <c r="Q21" s="208"/>
      <c r="R21" s="208"/>
      <c r="S21" s="208"/>
      <c r="T21" s="208"/>
    </row>
    <row r="22" spans="1:20" ht="35.25" customHeight="1">
      <c r="A22" s="204" t="s">
        <v>466</v>
      </c>
      <c r="B22" s="205"/>
      <c r="C22" s="205"/>
      <c r="D22" s="205"/>
      <c r="E22" s="205"/>
      <c r="F22" s="205"/>
      <c r="G22" s="205"/>
      <c r="H22" s="205"/>
      <c r="I22" s="206" t="s">
        <v>252</v>
      </c>
      <c r="J22" s="206"/>
      <c r="K22" s="206" t="s">
        <v>253</v>
      </c>
      <c r="L22" s="206"/>
      <c r="N22" s="208"/>
      <c r="O22" s="208"/>
      <c r="P22" s="208"/>
      <c r="Q22" s="208"/>
      <c r="R22" s="208"/>
      <c r="S22" s="208"/>
      <c r="T22" s="208"/>
    </row>
    <row r="23" spans="1:20" ht="37.5" customHeight="1">
      <c r="A23" s="90">
        <v>3</v>
      </c>
      <c r="B23" s="201" t="s">
        <v>255</v>
      </c>
      <c r="C23" s="202"/>
      <c r="D23" s="202"/>
      <c r="E23" s="202"/>
      <c r="F23" s="202"/>
      <c r="G23" s="202"/>
      <c r="H23" s="203"/>
      <c r="I23" s="41"/>
      <c r="J23" s="42"/>
      <c r="K23" s="91">
        <f t="shared" ref="K23:K27" si="4">A23</f>
        <v>3</v>
      </c>
      <c r="L23" s="130">
        <f>ROUND(IF('CTC Worksheet'!A5="X",'CTC Wksht - Pub 972'!L40, IF('CTC Worksheet'!A5="",'CTC Worksheet'!L36,0)),0)</f>
        <v>0</v>
      </c>
      <c r="N23" s="208"/>
      <c r="O23" s="208"/>
      <c r="P23" s="208"/>
      <c r="Q23" s="208"/>
      <c r="R23" s="208"/>
      <c r="S23" s="208"/>
      <c r="T23" s="208"/>
    </row>
    <row r="24" spans="1:20" ht="35.25" customHeight="1">
      <c r="A24" s="90">
        <v>4</v>
      </c>
      <c r="B24" s="195" t="s">
        <v>254</v>
      </c>
      <c r="C24" s="195"/>
      <c r="D24" s="195"/>
      <c r="E24" s="195"/>
      <c r="F24" s="195"/>
      <c r="G24" s="195"/>
      <c r="H24" s="195"/>
      <c r="I24" s="41"/>
      <c r="J24" s="42"/>
      <c r="K24" s="91">
        <f>A24</f>
        <v>4</v>
      </c>
      <c r="L24" s="130">
        <f>ROUND('Form 2441'!L30,0)</f>
        <v>0</v>
      </c>
      <c r="N24" s="208"/>
      <c r="O24" s="208"/>
      <c r="P24" s="208"/>
      <c r="Q24" s="208"/>
      <c r="R24" s="208"/>
      <c r="S24" s="208"/>
      <c r="T24" s="208"/>
    </row>
    <row r="25" spans="1:20" ht="18.75" customHeight="1">
      <c r="A25" s="90">
        <v>5</v>
      </c>
      <c r="B25" s="201" t="s">
        <v>606</v>
      </c>
      <c r="C25" s="202"/>
      <c r="D25" s="202"/>
      <c r="E25" s="202"/>
      <c r="F25" s="202"/>
      <c r="G25" s="202"/>
      <c r="H25" s="202"/>
      <c r="I25" s="202"/>
      <c r="J25" s="203"/>
      <c r="K25" s="91">
        <f t="shared" si="4"/>
        <v>5</v>
      </c>
      <c r="L25" s="130">
        <f>+L24+L23</f>
        <v>0</v>
      </c>
    </row>
    <row r="26" spans="1:20" ht="17.25" customHeight="1">
      <c r="A26" s="90">
        <v>6</v>
      </c>
      <c r="B26" s="201" t="s">
        <v>464</v>
      </c>
      <c r="C26" s="202"/>
      <c r="D26" s="202"/>
      <c r="E26" s="202"/>
      <c r="F26" s="202"/>
      <c r="G26" s="202"/>
      <c r="H26" s="202"/>
      <c r="I26" s="202"/>
      <c r="J26" s="203"/>
      <c r="K26" s="91">
        <f t="shared" si="4"/>
        <v>6</v>
      </c>
      <c r="L26" s="130">
        <f>IF(L20-L24-L23&lt;0,0,L20-L24-L23)</f>
        <v>0</v>
      </c>
    </row>
    <row r="27" spans="1:20" ht="15.75" customHeight="1">
      <c r="A27" s="90">
        <v>7</v>
      </c>
      <c r="B27" s="201" t="s">
        <v>607</v>
      </c>
      <c r="C27" s="202"/>
      <c r="D27" s="202"/>
      <c r="E27" s="202"/>
      <c r="F27" s="202"/>
      <c r="G27" s="202"/>
      <c r="H27" s="202"/>
      <c r="I27" s="202"/>
      <c r="J27" s="203"/>
      <c r="K27" s="91">
        <f t="shared" si="4"/>
        <v>7</v>
      </c>
      <c r="L27" s="130">
        <f>+L21+L26</f>
        <v>0</v>
      </c>
    </row>
    <row r="28" spans="1:20" ht="32.25" customHeight="1">
      <c r="A28" s="90">
        <v>8</v>
      </c>
      <c r="B28" s="195" t="s">
        <v>465</v>
      </c>
      <c r="C28" s="202"/>
      <c r="D28" s="202"/>
      <c r="E28" s="202"/>
      <c r="F28" s="202"/>
      <c r="G28" s="202"/>
      <c r="H28" s="203"/>
      <c r="I28" s="103" t="str">
        <f>A28&amp;"a"</f>
        <v>8a</v>
      </c>
      <c r="J28" s="131">
        <f>J6</f>
        <v>0</v>
      </c>
      <c r="K28" s="91" t="str">
        <f>A28&amp;"b"</f>
        <v>8b</v>
      </c>
      <c r="L28" s="130">
        <f>ROUND(IF('EIC Worksheet'!G89="X",'Worksheet A'!L20,IF('EIC Worksheet'!A83="",'Worksheet B'!L40,0)),0)</f>
        <v>0</v>
      </c>
    </row>
    <row r="29" spans="1:20" ht="15" customHeight="1">
      <c r="A29" s="102">
        <v>9</v>
      </c>
      <c r="B29" s="204" t="s">
        <v>20</v>
      </c>
      <c r="C29" s="205"/>
      <c r="D29" s="205"/>
      <c r="E29" s="205"/>
      <c r="F29" s="205"/>
      <c r="G29" s="205"/>
      <c r="H29" s="205"/>
      <c r="I29" s="205"/>
      <c r="J29" s="205"/>
      <c r="K29" s="205"/>
      <c r="L29" s="210"/>
    </row>
    <row r="30" spans="1:20" s="104" customFormat="1" ht="18.75" customHeight="1">
      <c r="A30" s="108" t="s">
        <v>457</v>
      </c>
      <c r="B30" s="211" t="s">
        <v>608</v>
      </c>
      <c r="C30" s="212"/>
      <c r="D30" s="212"/>
      <c r="E30" s="212"/>
      <c r="F30" s="212"/>
      <c r="G30" s="212"/>
      <c r="H30" s="213"/>
      <c r="I30" s="103" t="str">
        <f>A30</f>
        <v>9a</v>
      </c>
      <c r="J30" s="136"/>
      <c r="K30" s="43"/>
      <c r="L30" s="42"/>
    </row>
    <row r="31" spans="1:20" s="104" customFormat="1" ht="33" customHeight="1">
      <c r="A31" s="106" t="s">
        <v>458</v>
      </c>
      <c r="B31" s="195" t="s">
        <v>609</v>
      </c>
      <c r="C31" s="195"/>
      <c r="D31" s="195"/>
      <c r="E31" s="195"/>
      <c r="F31" s="195"/>
      <c r="G31" s="195"/>
      <c r="H31" s="195"/>
      <c r="I31" s="103" t="str">
        <f t="shared" ref="I31:I32" si="5">A31</f>
        <v>9b</v>
      </c>
      <c r="J31" s="132">
        <f>J7</f>
        <v>0</v>
      </c>
      <c r="K31" s="43"/>
      <c r="L31" s="42"/>
    </row>
    <row r="32" spans="1:20" s="104" customFormat="1" ht="34.5" customHeight="1">
      <c r="A32" s="109" t="s">
        <v>459</v>
      </c>
      <c r="B32" s="214" t="s">
        <v>610</v>
      </c>
      <c r="C32" s="215"/>
      <c r="D32" s="215"/>
      <c r="E32" s="215"/>
      <c r="F32" s="215"/>
      <c r="G32" s="215"/>
      <c r="H32" s="216"/>
      <c r="I32" s="103" t="str">
        <f t="shared" si="5"/>
        <v>9c</v>
      </c>
      <c r="J32" s="136"/>
      <c r="K32" s="43"/>
      <c r="L32" s="42"/>
    </row>
    <row r="33" spans="1:22" s="104" customFormat="1" ht="30" customHeight="1">
      <c r="A33" s="102" t="s">
        <v>460</v>
      </c>
      <c r="B33" s="201" t="s">
        <v>461</v>
      </c>
      <c r="C33" s="202"/>
      <c r="D33" s="202"/>
      <c r="E33" s="202"/>
      <c r="F33" s="202"/>
      <c r="G33" s="202"/>
      <c r="H33" s="203"/>
      <c r="I33" s="103" t="str">
        <f>A33</f>
        <v>9d</v>
      </c>
      <c r="J33" s="131">
        <f>+J30+J31-J32</f>
        <v>0</v>
      </c>
      <c r="K33" s="101" t="s">
        <v>463</v>
      </c>
      <c r="L33" s="130">
        <f>ROUND('Schedule 8812'!L34,0)</f>
        <v>0</v>
      </c>
    </row>
    <row r="34" spans="1:22" s="96" customFormat="1" ht="46.5" customHeight="1">
      <c r="A34" s="95">
        <v>10</v>
      </c>
      <c r="B34" s="195" t="s">
        <v>467</v>
      </c>
      <c r="C34" s="195"/>
      <c r="D34" s="195"/>
      <c r="E34" s="195"/>
      <c r="F34" s="195"/>
      <c r="G34" s="195"/>
      <c r="H34" s="195"/>
      <c r="I34" s="103" t="str">
        <f>A34&amp;"a"</f>
        <v>10a</v>
      </c>
      <c r="J34" s="137"/>
      <c r="K34" s="111" t="str">
        <f>A34&amp;"b"</f>
        <v>10b</v>
      </c>
      <c r="L34" s="133">
        <v>0</v>
      </c>
      <c r="V34" s="110"/>
    </row>
    <row r="35" spans="1:22" ht="35.25" customHeight="1">
      <c r="A35" s="90">
        <v>11</v>
      </c>
      <c r="B35" s="195" t="s">
        <v>256</v>
      </c>
      <c r="C35" s="195"/>
      <c r="D35" s="195"/>
      <c r="E35" s="195"/>
      <c r="F35" s="195"/>
      <c r="G35" s="195"/>
      <c r="H35" s="195"/>
      <c r="I35" s="103">
        <f>A35</f>
        <v>11</v>
      </c>
      <c r="J35" s="131">
        <f>J8</f>
        <v>0</v>
      </c>
      <c r="K35" s="43"/>
      <c r="L35" s="42"/>
      <c r="V35" s="110"/>
    </row>
    <row r="36" spans="1:22" ht="35.25" customHeight="1">
      <c r="A36" s="90">
        <v>12</v>
      </c>
      <c r="B36" s="195" t="s">
        <v>257</v>
      </c>
      <c r="C36" s="195"/>
      <c r="D36" s="195"/>
      <c r="E36" s="195"/>
      <c r="F36" s="195"/>
      <c r="G36" s="195"/>
      <c r="H36" s="195"/>
      <c r="I36" s="103">
        <f>A36</f>
        <v>12</v>
      </c>
      <c r="J36" s="131">
        <f>J9</f>
        <v>0</v>
      </c>
      <c r="K36" s="43"/>
      <c r="L36" s="42"/>
      <c r="V36" s="110"/>
    </row>
    <row r="37" spans="1:22">
      <c r="A37" s="90">
        <v>13</v>
      </c>
      <c r="B37" s="196" t="s">
        <v>611</v>
      </c>
      <c r="C37" s="197"/>
      <c r="D37" s="197"/>
      <c r="E37" s="197"/>
      <c r="F37" s="197"/>
      <c r="G37" s="197"/>
      <c r="H37" s="197"/>
      <c r="I37" s="197"/>
      <c r="J37" s="198"/>
      <c r="K37" s="91">
        <f t="shared" ref="K37:K39" si="6">A37</f>
        <v>13</v>
      </c>
      <c r="L37" s="126">
        <f>+L28+L33+L34+J35+J36</f>
        <v>0</v>
      </c>
      <c r="V37" s="110"/>
    </row>
    <row r="38" spans="1:22">
      <c r="A38" s="90">
        <v>14</v>
      </c>
      <c r="B38" s="195" t="s">
        <v>462</v>
      </c>
      <c r="C38" s="195"/>
      <c r="D38" s="195"/>
      <c r="E38" s="195"/>
      <c r="F38" s="195"/>
      <c r="G38" s="195"/>
      <c r="H38" s="195"/>
      <c r="I38" s="195"/>
      <c r="J38" s="195"/>
      <c r="K38" s="91">
        <f t="shared" si="6"/>
        <v>14</v>
      </c>
      <c r="L38" s="128">
        <f>IF(L27-L37&lt;0,0,L27-L37)</f>
        <v>0</v>
      </c>
      <c r="V38" s="110"/>
    </row>
    <row r="39" spans="1:22" ht="34.5" customHeight="1">
      <c r="A39" s="107">
        <v>15</v>
      </c>
      <c r="B39" s="209" t="s">
        <v>476</v>
      </c>
      <c r="C39" s="209"/>
      <c r="D39" s="209"/>
      <c r="E39" s="209"/>
      <c r="F39" s="209"/>
      <c r="G39" s="209"/>
      <c r="H39" s="209"/>
      <c r="I39" s="209"/>
      <c r="J39" s="209"/>
      <c r="K39" s="101">
        <f t="shared" si="6"/>
        <v>15</v>
      </c>
      <c r="L39" s="134">
        <f>MAX(L38,L11)</f>
        <v>0</v>
      </c>
    </row>
    <row r="40" spans="1:22">
      <c r="J40" s="104"/>
      <c r="K40" s="104"/>
      <c r="L40" s="104"/>
      <c r="M40" s="104"/>
      <c r="N40" s="104"/>
      <c r="O40" s="104"/>
      <c r="P40" s="104"/>
    </row>
    <row r="41" spans="1:22">
      <c r="I41" s="104"/>
      <c r="J41" s="104"/>
      <c r="K41" s="104"/>
      <c r="L41" s="104"/>
      <c r="M41" s="104"/>
      <c r="N41" s="104"/>
      <c r="O41" s="104"/>
      <c r="P41" s="104"/>
    </row>
    <row r="42" spans="1:22">
      <c r="I42" s="104"/>
      <c r="J42" s="104"/>
      <c r="K42" s="104"/>
      <c r="L42" s="104"/>
      <c r="M42" s="104"/>
      <c r="N42" s="104"/>
      <c r="O42" s="104"/>
      <c r="P42" s="104"/>
    </row>
    <row r="47" spans="1:22">
      <c r="B47" s="104"/>
      <c r="C47" s="104"/>
      <c r="D47" s="104"/>
      <c r="E47" s="104"/>
      <c r="F47" s="104"/>
      <c r="G47" s="104"/>
    </row>
  </sheetData>
  <sheetProtection algorithmName="SHA-512" hashValue="E6G5IgqGTN/b46VpHCOlYR4gKfMpXva9JVlYC9fXUbYo+HhB27no3BYggyWqwtyvzaRXun8BN54OUw8FCIma7Q==" saltValue="Kh80Wu7Bj96NCBh3xiwWCA==" spinCount="100000" sheet="1" objects="1" scenarios="1"/>
  <mergeCells count="42">
    <mergeCell ref="N2:T24"/>
    <mergeCell ref="K22:L22"/>
    <mergeCell ref="B17:J17"/>
    <mergeCell ref="B39:J39"/>
    <mergeCell ref="B29:L29"/>
    <mergeCell ref="B30:H30"/>
    <mergeCell ref="B31:H31"/>
    <mergeCell ref="B32:H32"/>
    <mergeCell ref="B37:J37"/>
    <mergeCell ref="B38:J38"/>
    <mergeCell ref="B26:J26"/>
    <mergeCell ref="B27:J27"/>
    <mergeCell ref="B28:H28"/>
    <mergeCell ref="B35:H35"/>
    <mergeCell ref="B36:H36"/>
    <mergeCell ref="B34:H34"/>
    <mergeCell ref="B33:H33"/>
    <mergeCell ref="B25:J25"/>
    <mergeCell ref="B18:J18"/>
    <mergeCell ref="B19:J19"/>
    <mergeCell ref="B20:J20"/>
    <mergeCell ref="B21:J21"/>
    <mergeCell ref="A22:H22"/>
    <mergeCell ref="I22:J22"/>
    <mergeCell ref="B24:H24"/>
    <mergeCell ref="B23:H23"/>
    <mergeCell ref="A1:L1"/>
    <mergeCell ref="A13:L13"/>
    <mergeCell ref="A14:L14"/>
    <mergeCell ref="B15:L15"/>
    <mergeCell ref="B16:J16"/>
    <mergeCell ref="B8:H8"/>
    <mergeCell ref="B9:H9"/>
    <mergeCell ref="B10:J10"/>
    <mergeCell ref="B11:J11"/>
    <mergeCell ref="B3:J3"/>
    <mergeCell ref="B4:J4"/>
    <mergeCell ref="B5:J5"/>
    <mergeCell ref="B6:H6"/>
    <mergeCell ref="B7:H7"/>
    <mergeCell ref="A12:L12"/>
    <mergeCell ref="A2:L2"/>
  </mergeCells>
  <printOptions horizontalCentered="1" verticalCentered="1"/>
  <pageMargins left="0.25" right="0.25" top="0.5" bottom="0.5" header="0.3" footer="0.3"/>
  <pageSetup scale="76" fitToHeight="0" orientation="portrait" r:id="rId1"/>
  <headerFooter>
    <oddFooter>&amp;L&amp;A&amp;R&amp;D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Clear">
                <anchor moveWithCells="1" sizeWithCells="1">
                  <from>
                    <xdr:col>15</xdr:col>
                    <xdr:colOff>533400</xdr:colOff>
                    <xdr:row>0</xdr:row>
                    <xdr:rowOff>25400</xdr:rowOff>
                  </from>
                  <to>
                    <xdr:col>19</xdr:col>
                    <xdr:colOff>571500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DF45-6B49-4F73-9C3F-554DC5817E18}">
  <sheetPr codeName="Sheet3">
    <pageSetUpPr fitToPage="1"/>
  </sheetPr>
  <dimension ref="A1:AI85"/>
  <sheetViews>
    <sheetView workbookViewId="0">
      <selection activeCell="B55" sqref="B55"/>
    </sheetView>
  </sheetViews>
  <sheetFormatPr baseColWidth="10" defaultColWidth="8.83203125" defaultRowHeight="15"/>
  <cols>
    <col min="1" max="1" width="16" style="28" customWidth="1"/>
    <col min="2" max="7" width="8.83203125" style="28"/>
    <col min="8" max="8" width="5.33203125" style="28" customWidth="1"/>
    <col min="9" max="9" width="8.83203125" style="28" customWidth="1"/>
    <col min="10" max="10" width="10.5" style="28" customWidth="1"/>
    <col min="11" max="11" width="7.83203125" style="28" customWidth="1"/>
    <col min="12" max="12" width="8.83203125" style="28" customWidth="1"/>
    <col min="13" max="14" width="8.83203125" style="28"/>
    <col min="15" max="15" width="48" style="28" customWidth="1"/>
    <col min="16" max="16" width="3.5" style="28" customWidth="1"/>
    <col min="17" max="17" width="3.83203125" style="28" customWidth="1"/>
    <col min="18" max="24" width="10.1640625" style="28" customWidth="1"/>
    <col min="25" max="25" width="17" style="28" customWidth="1"/>
    <col min="26" max="16384" width="8.83203125" style="28"/>
  </cols>
  <sheetData>
    <row r="1" spans="1:18">
      <c r="A1" s="298" t="s">
        <v>166</v>
      </c>
      <c r="B1" s="298"/>
      <c r="C1" s="298"/>
      <c r="D1" s="298"/>
      <c r="E1" s="298"/>
      <c r="F1" s="298"/>
      <c r="G1" s="298"/>
      <c r="H1" s="298"/>
      <c r="I1" s="298"/>
      <c r="J1" s="298"/>
      <c r="K1" s="298"/>
      <c r="L1" s="298"/>
      <c r="M1" s="298"/>
      <c r="N1" s="298"/>
      <c r="O1" s="115" t="s">
        <v>474</v>
      </c>
    </row>
    <row r="2" spans="1:18" ht="64">
      <c r="A2" s="298"/>
      <c r="B2" s="298"/>
      <c r="C2" s="298"/>
      <c r="D2" s="298"/>
      <c r="E2" s="298"/>
      <c r="F2" s="298"/>
      <c r="G2" s="298"/>
      <c r="H2" s="298"/>
      <c r="I2" s="298"/>
      <c r="J2" s="298"/>
      <c r="K2" s="298"/>
      <c r="L2" s="298"/>
      <c r="M2" s="298"/>
      <c r="N2" s="298"/>
      <c r="O2" s="114" t="s">
        <v>478</v>
      </c>
    </row>
    <row r="4" spans="1:18">
      <c r="A4" s="299" t="s">
        <v>2</v>
      </c>
      <c r="B4" s="301" t="s">
        <v>1</v>
      </c>
      <c r="C4" s="301"/>
      <c r="D4" s="301"/>
      <c r="E4" s="301"/>
      <c r="F4" s="301"/>
      <c r="G4" s="301"/>
      <c r="H4" s="301"/>
      <c r="I4" s="301"/>
      <c r="J4" s="301"/>
      <c r="K4" s="301"/>
      <c r="L4" s="301"/>
      <c r="M4" s="301">
        <v>2020</v>
      </c>
      <c r="N4" s="301"/>
    </row>
    <row r="5" spans="1:18">
      <c r="A5" s="300"/>
      <c r="B5" s="302"/>
      <c r="C5" s="302"/>
      <c r="D5" s="302"/>
      <c r="E5" s="302"/>
      <c r="F5" s="302"/>
      <c r="G5" s="302"/>
      <c r="H5" s="302"/>
      <c r="I5" s="302"/>
      <c r="J5" s="302"/>
      <c r="K5" s="302"/>
      <c r="L5" s="302"/>
      <c r="M5" s="302"/>
      <c r="N5" s="302"/>
    </row>
    <row r="6" spans="1:18">
      <c r="A6" s="303" t="s">
        <v>3</v>
      </c>
      <c r="B6" s="304"/>
      <c r="C6" s="304"/>
      <c r="D6" s="304"/>
      <c r="E6" s="304"/>
      <c r="F6" s="304"/>
      <c r="G6" s="304"/>
      <c r="H6" s="304"/>
      <c r="I6" s="304"/>
      <c r="J6" s="304"/>
      <c r="K6" s="304"/>
      <c r="L6" s="305" t="s">
        <v>6</v>
      </c>
      <c r="M6" s="305"/>
      <c r="N6" s="306"/>
      <c r="O6" s="45"/>
      <c r="P6" s="45"/>
      <c r="Q6" s="45"/>
      <c r="R6" s="45"/>
    </row>
    <row r="7" spans="1:18" ht="36.75" customHeight="1">
      <c r="A7" s="292"/>
      <c r="B7" s="293"/>
      <c r="C7" s="293"/>
      <c r="D7" s="293"/>
      <c r="E7" s="293"/>
      <c r="F7" s="293"/>
      <c r="G7" s="293"/>
      <c r="H7" s="293"/>
      <c r="I7" s="293"/>
      <c r="J7" s="293"/>
      <c r="K7" s="294"/>
      <c r="L7" s="292"/>
      <c r="M7" s="293"/>
      <c r="N7" s="294"/>
      <c r="O7" s="45"/>
      <c r="P7" s="45"/>
      <c r="Q7" s="45"/>
      <c r="R7" s="45"/>
    </row>
    <row r="8" spans="1:18" ht="38.25" customHeight="1">
      <c r="A8" s="295" t="s">
        <v>8</v>
      </c>
      <c r="B8" s="296"/>
      <c r="C8" s="296"/>
      <c r="D8" s="296"/>
      <c r="E8" s="296"/>
      <c r="F8" s="296"/>
      <c r="G8" s="296"/>
      <c r="H8" s="296"/>
      <c r="I8" s="296"/>
      <c r="J8" s="296"/>
      <c r="K8" s="296"/>
      <c r="L8" s="296"/>
      <c r="M8" s="296"/>
      <c r="N8" s="297"/>
      <c r="O8" s="45"/>
      <c r="P8" s="45"/>
      <c r="Q8" s="45"/>
      <c r="R8" s="45"/>
    </row>
    <row r="9" spans="1:18">
      <c r="A9" s="287" t="s">
        <v>0</v>
      </c>
      <c r="B9" s="287"/>
      <c r="C9" s="287" t="s">
        <v>4</v>
      </c>
      <c r="D9" s="287"/>
      <c r="E9" s="287"/>
      <c r="F9" s="287"/>
      <c r="G9" s="287"/>
      <c r="H9" s="287"/>
      <c r="I9" s="287"/>
      <c r="J9" s="283" t="s">
        <v>480</v>
      </c>
      <c r="K9" s="283"/>
      <c r="L9" s="287" t="s">
        <v>5</v>
      </c>
      <c r="M9" s="287"/>
      <c r="N9" s="287"/>
      <c r="O9" s="243" t="s">
        <v>258</v>
      </c>
      <c r="P9" s="22"/>
      <c r="Q9" s="45"/>
      <c r="R9" s="45"/>
    </row>
    <row r="10" spans="1:18" s="35" customFormat="1" ht="18.75" customHeight="1">
      <c r="A10" s="290"/>
      <c r="B10" s="290"/>
      <c r="C10" s="290"/>
      <c r="D10" s="290"/>
      <c r="E10" s="290"/>
      <c r="F10" s="290"/>
      <c r="G10" s="290"/>
      <c r="H10" s="290"/>
      <c r="I10" s="290"/>
      <c r="J10" s="291"/>
      <c r="K10" s="291"/>
      <c r="L10" s="291"/>
      <c r="M10" s="291"/>
      <c r="N10" s="291"/>
      <c r="O10" s="243"/>
      <c r="P10" s="22"/>
      <c r="Q10" s="46"/>
      <c r="R10" s="46"/>
    </row>
    <row r="11" spans="1:18">
      <c r="A11" s="290"/>
      <c r="B11" s="290"/>
      <c r="C11" s="290"/>
      <c r="D11" s="290"/>
      <c r="E11" s="290"/>
      <c r="F11" s="290"/>
      <c r="G11" s="290"/>
      <c r="H11" s="290"/>
      <c r="I11" s="290"/>
      <c r="J11" s="291"/>
      <c r="K11" s="291"/>
      <c r="L11" s="291"/>
      <c r="M11" s="291"/>
      <c r="N11" s="291"/>
      <c r="O11" s="243"/>
      <c r="P11" s="22"/>
      <c r="Q11" s="45"/>
      <c r="R11" s="45"/>
    </row>
    <row r="12" spans="1:18">
      <c r="A12" s="290"/>
      <c r="B12" s="290"/>
      <c r="C12" s="290"/>
      <c r="D12" s="290"/>
      <c r="E12" s="290"/>
      <c r="F12" s="290"/>
      <c r="G12" s="290"/>
      <c r="H12" s="290"/>
      <c r="I12" s="290"/>
      <c r="J12" s="291"/>
      <c r="K12" s="291"/>
      <c r="L12" s="291"/>
      <c r="M12" s="291"/>
      <c r="N12" s="291"/>
      <c r="O12" s="243"/>
      <c r="P12" s="22"/>
      <c r="Q12" s="45"/>
      <c r="R12" s="45"/>
    </row>
    <row r="13" spans="1:18">
      <c r="A13" s="290"/>
      <c r="B13" s="290"/>
      <c r="C13" s="290"/>
      <c r="D13" s="290"/>
      <c r="E13" s="290"/>
      <c r="F13" s="290"/>
      <c r="G13" s="290"/>
      <c r="H13" s="290"/>
      <c r="I13" s="290"/>
      <c r="J13" s="291"/>
      <c r="K13" s="291"/>
      <c r="L13" s="291"/>
      <c r="M13" s="291"/>
      <c r="N13" s="291"/>
      <c r="O13" s="243"/>
      <c r="P13" s="22"/>
      <c r="Q13" s="45"/>
      <c r="R13" s="45"/>
    </row>
    <row r="14" spans="1:18" ht="16">
      <c r="A14" s="274" t="s">
        <v>7</v>
      </c>
      <c r="B14" s="275"/>
      <c r="C14" s="275"/>
      <c r="D14" s="275"/>
      <c r="E14" s="275"/>
      <c r="F14" s="275"/>
      <c r="G14" s="275"/>
      <c r="H14" s="275"/>
      <c r="I14" s="275"/>
      <c r="J14" s="275"/>
      <c r="K14" s="275"/>
      <c r="L14" s="275"/>
      <c r="M14" s="275"/>
      <c r="N14" s="276"/>
      <c r="O14" s="45"/>
      <c r="P14" s="45"/>
      <c r="Q14" s="45"/>
      <c r="R14" s="45"/>
    </row>
    <row r="15" spans="1:18" ht="20.25" customHeight="1">
      <c r="A15" s="277" t="s">
        <v>9</v>
      </c>
      <c r="B15" s="278"/>
      <c r="C15" s="278"/>
      <c r="D15" s="278"/>
      <c r="E15" s="278"/>
      <c r="F15" s="278"/>
      <c r="G15" s="278"/>
      <c r="H15" s="278"/>
      <c r="I15" s="278"/>
      <c r="J15" s="278"/>
      <c r="K15" s="278"/>
      <c r="L15" s="278"/>
      <c r="M15" s="278"/>
      <c r="N15" s="279"/>
      <c r="O15" s="45"/>
      <c r="P15" s="45"/>
      <c r="Q15" s="45"/>
      <c r="R15" s="45"/>
    </row>
    <row r="16" spans="1:18" ht="30" customHeight="1">
      <c r="A16" s="280" t="s">
        <v>10</v>
      </c>
      <c r="B16" s="281"/>
      <c r="C16" s="281"/>
      <c r="D16" s="281"/>
      <c r="E16" s="281"/>
      <c r="F16" s="281"/>
      <c r="G16" s="282"/>
      <c r="H16" s="283" t="s">
        <v>11</v>
      </c>
      <c r="I16" s="283"/>
      <c r="J16" s="283"/>
      <c r="K16" s="284" t="s">
        <v>12</v>
      </c>
      <c r="L16" s="285"/>
      <c r="M16" s="285"/>
      <c r="N16" s="286"/>
      <c r="O16" s="45"/>
      <c r="P16" s="45"/>
    </row>
    <row r="17" spans="1:35" ht="45" customHeight="1">
      <c r="A17" s="287" t="s">
        <v>13</v>
      </c>
      <c r="B17" s="287"/>
      <c r="C17" s="287"/>
      <c r="D17" s="287" t="s">
        <v>14</v>
      </c>
      <c r="E17" s="287"/>
      <c r="F17" s="287"/>
      <c r="G17" s="287"/>
      <c r="H17" s="288"/>
      <c r="I17" s="288"/>
      <c r="J17" s="288"/>
      <c r="K17" s="289">
        <f>COUNTA(H18:J19)</f>
        <v>0</v>
      </c>
      <c r="L17" s="289"/>
      <c r="M17" s="289"/>
      <c r="N17" s="289"/>
      <c r="O17" s="45"/>
      <c r="P17" s="45"/>
    </row>
    <row r="18" spans="1:35" ht="30" customHeight="1">
      <c r="A18" s="271"/>
      <c r="B18" s="271"/>
      <c r="C18" s="271"/>
      <c r="D18" s="271"/>
      <c r="E18" s="271"/>
      <c r="F18" s="271"/>
      <c r="G18" s="271"/>
      <c r="H18" s="272"/>
      <c r="I18" s="272"/>
      <c r="J18" s="272"/>
      <c r="K18" s="273"/>
      <c r="L18" s="273"/>
      <c r="M18" s="273"/>
      <c r="N18" s="273"/>
      <c r="O18" s="243" t="s">
        <v>258</v>
      </c>
      <c r="P18" s="22"/>
    </row>
    <row r="19" spans="1:35" ht="29.25" customHeight="1">
      <c r="A19" s="271"/>
      <c r="B19" s="271"/>
      <c r="C19" s="271"/>
      <c r="D19" s="271"/>
      <c r="E19" s="271"/>
      <c r="F19" s="271"/>
      <c r="G19" s="271"/>
      <c r="H19" s="272"/>
      <c r="I19" s="272"/>
      <c r="J19" s="272"/>
      <c r="K19" s="273"/>
      <c r="L19" s="273"/>
      <c r="M19" s="273"/>
      <c r="N19" s="273"/>
      <c r="O19" s="243"/>
      <c r="P19" s="22"/>
      <c r="Q19" s="47"/>
      <c r="R19" s="48"/>
      <c r="S19" s="49"/>
      <c r="T19" s="49"/>
      <c r="V19" s="47"/>
      <c r="W19" s="48"/>
      <c r="X19" s="49"/>
    </row>
    <row r="20" spans="1:35" ht="21.75" customHeight="1">
      <c r="A20" s="267" t="s">
        <v>259</v>
      </c>
      <c r="B20" s="268"/>
      <c r="C20" s="268"/>
      <c r="D20" s="268"/>
      <c r="E20" s="268"/>
      <c r="F20" s="268"/>
      <c r="G20" s="268"/>
      <c r="H20" s="268"/>
      <c r="I20" s="268"/>
      <c r="J20" s="268"/>
      <c r="K20" s="268"/>
      <c r="L20" s="268"/>
      <c r="M20" s="50" t="s">
        <v>249</v>
      </c>
      <c r="N20" s="50" t="s">
        <v>248</v>
      </c>
      <c r="O20" s="45"/>
      <c r="P20" s="45"/>
      <c r="Q20" s="48"/>
      <c r="R20" s="48"/>
      <c r="S20" s="49"/>
      <c r="T20" s="49"/>
      <c r="V20" s="48"/>
      <c r="W20" s="48"/>
      <c r="X20" s="49"/>
    </row>
    <row r="21" spans="1:35" ht="27" customHeight="1">
      <c r="A21" s="269"/>
      <c r="B21" s="270"/>
      <c r="C21" s="270"/>
      <c r="D21" s="270"/>
      <c r="E21" s="270"/>
      <c r="F21" s="270"/>
      <c r="G21" s="270"/>
      <c r="H21" s="270"/>
      <c r="I21" s="270"/>
      <c r="J21" s="270"/>
      <c r="K21" s="270"/>
      <c r="L21" s="270"/>
      <c r="M21" s="139"/>
      <c r="N21" s="139"/>
      <c r="O21" s="15" t="s">
        <v>169</v>
      </c>
      <c r="P21" s="45"/>
      <c r="Q21" s="48"/>
      <c r="R21" s="48"/>
      <c r="S21" s="49"/>
      <c r="T21" s="49"/>
      <c r="V21" s="48"/>
      <c r="W21" s="48"/>
      <c r="X21" s="49"/>
      <c r="Y21" s="45"/>
      <c r="Z21" s="45"/>
    </row>
    <row r="22" spans="1:35" ht="36" customHeight="1">
      <c r="A22" s="218" t="s">
        <v>518</v>
      </c>
      <c r="B22" s="218"/>
      <c r="C22" s="218"/>
      <c r="D22" s="218"/>
      <c r="E22" s="218"/>
      <c r="F22" s="218"/>
      <c r="G22" s="218"/>
      <c r="H22" s="218"/>
      <c r="I22" s="218"/>
      <c r="J22" s="218"/>
      <c r="K22" s="1">
        <v>3</v>
      </c>
      <c r="L22" s="219" cm="1">
        <f t="array" ref="L22">IF(N21="X",L54,_xlfn.IFS(K17=2,MIN(SUM(K18:N19),6000),K17=1,MIN(SUM(K18:N19),3000),K17=0,0))</f>
        <v>0</v>
      </c>
      <c r="M22" s="220"/>
      <c r="N22" s="221"/>
      <c r="O22" s="45"/>
      <c r="P22" s="45"/>
      <c r="Q22" s="48"/>
      <c r="R22" s="48"/>
      <c r="S22" s="49"/>
      <c r="T22" s="49"/>
      <c r="V22" s="48"/>
      <c r="W22" s="48"/>
      <c r="X22" s="49"/>
      <c r="Y22" s="45"/>
      <c r="Z22" s="45"/>
    </row>
    <row r="23" spans="1:35" ht="33.75" customHeight="1">
      <c r="A23" s="218" t="s">
        <v>519</v>
      </c>
      <c r="B23" s="218"/>
      <c r="C23" s="218"/>
      <c r="D23" s="218"/>
      <c r="E23" s="218"/>
      <c r="F23" s="218"/>
      <c r="G23" s="218"/>
      <c r="H23" s="218"/>
      <c r="I23" s="218"/>
      <c r="J23" s="218"/>
      <c r="K23" s="1">
        <v>4</v>
      </c>
      <c r="L23" s="232"/>
      <c r="M23" s="253"/>
      <c r="N23" s="233"/>
      <c r="O23" s="22" t="s">
        <v>260</v>
      </c>
      <c r="P23" s="45"/>
      <c r="Q23" s="48"/>
      <c r="R23" s="48"/>
      <c r="S23" s="49"/>
      <c r="T23" s="49"/>
      <c r="V23" s="48"/>
      <c r="W23" s="48"/>
      <c r="X23" s="49"/>
      <c r="Y23" s="45"/>
      <c r="Z23" s="45"/>
    </row>
    <row r="24" spans="1:35" ht="41.25" customHeight="1">
      <c r="A24" s="218" t="s">
        <v>520</v>
      </c>
      <c r="B24" s="218"/>
      <c r="C24" s="218"/>
      <c r="D24" s="218"/>
      <c r="E24" s="218"/>
      <c r="F24" s="218"/>
      <c r="G24" s="218"/>
      <c r="H24" s="218"/>
      <c r="I24" s="218"/>
      <c r="J24" s="218"/>
      <c r="K24" s="1">
        <v>5</v>
      </c>
      <c r="L24" s="232"/>
      <c r="M24" s="253"/>
      <c r="N24" s="233"/>
      <c r="O24" s="22" t="s">
        <v>261</v>
      </c>
      <c r="P24" s="45"/>
      <c r="Q24" s="48"/>
      <c r="R24" s="48"/>
      <c r="S24" s="49"/>
      <c r="T24" s="49"/>
      <c r="V24" s="48"/>
      <c r="W24" s="48"/>
      <c r="X24" s="49"/>
      <c r="Y24" s="45"/>
      <c r="Z24" s="45"/>
    </row>
    <row r="25" spans="1:35" s="44" customFormat="1" ht="35.25" customHeight="1">
      <c r="A25" s="218" t="s">
        <v>521</v>
      </c>
      <c r="B25" s="218"/>
      <c r="C25" s="218"/>
      <c r="D25" s="218"/>
      <c r="E25" s="218"/>
      <c r="F25" s="218"/>
      <c r="G25" s="218"/>
      <c r="H25" s="218"/>
      <c r="I25" s="218"/>
      <c r="J25" s="218"/>
      <c r="K25" s="1">
        <v>6</v>
      </c>
      <c r="L25" s="219">
        <f>MIN(L22:N24)</f>
        <v>0</v>
      </c>
      <c r="M25" s="220"/>
      <c r="N25" s="221"/>
      <c r="O25" s="51"/>
      <c r="P25" s="51"/>
      <c r="Q25" s="48"/>
      <c r="R25" s="48"/>
      <c r="S25" s="49"/>
      <c r="T25" s="49"/>
      <c r="U25" s="28"/>
      <c r="V25" s="48"/>
      <c r="W25" s="48"/>
      <c r="X25" s="49"/>
      <c r="AH25" s="28"/>
      <c r="AI25" s="28"/>
    </row>
    <row r="26" spans="1:35" ht="30.75" customHeight="1">
      <c r="A26" s="260" t="s">
        <v>522</v>
      </c>
      <c r="B26" s="227"/>
      <c r="C26" s="227"/>
      <c r="D26" s="227"/>
      <c r="E26" s="227"/>
      <c r="F26" s="227"/>
      <c r="G26" s="228"/>
      <c r="H26" s="1">
        <v>7</v>
      </c>
      <c r="I26" s="232"/>
      <c r="J26" s="233"/>
      <c r="K26" s="229"/>
      <c r="L26" s="230"/>
      <c r="M26" s="230"/>
      <c r="N26" s="231"/>
      <c r="O26" s="22" t="s">
        <v>262</v>
      </c>
      <c r="P26" s="45"/>
      <c r="Q26" s="48"/>
      <c r="R26" s="48"/>
      <c r="S26" s="49"/>
      <c r="T26" s="49"/>
      <c r="V26" s="48"/>
      <c r="W26" s="14"/>
      <c r="X26" s="49"/>
    </row>
    <row r="27" spans="1:35" ht="35.25" customHeight="1">
      <c r="A27" s="209" t="s">
        <v>15</v>
      </c>
      <c r="B27" s="209"/>
      <c r="C27" s="209"/>
      <c r="D27" s="209"/>
      <c r="E27" s="209"/>
      <c r="F27" s="209"/>
      <c r="G27" s="209"/>
      <c r="H27" s="209"/>
      <c r="I27" s="209"/>
      <c r="J27" s="209"/>
      <c r="K27" s="1">
        <v>8</v>
      </c>
      <c r="L27" s="264">
        <f>IF(I26&gt;A77,B77,VLOOKUP(I26,A62:B77,2,TRUE))</f>
        <v>0.35</v>
      </c>
      <c r="M27" s="265"/>
      <c r="N27" s="266"/>
      <c r="O27" s="45"/>
      <c r="P27" s="45"/>
    </row>
    <row r="28" spans="1:35" ht="36.75" customHeight="1">
      <c r="A28" s="209" t="s">
        <v>523</v>
      </c>
      <c r="B28" s="209"/>
      <c r="C28" s="209"/>
      <c r="D28" s="209"/>
      <c r="E28" s="209"/>
      <c r="F28" s="209"/>
      <c r="G28" s="209"/>
      <c r="H28" s="209"/>
      <c r="I28" s="209"/>
      <c r="J28" s="209"/>
      <c r="K28" s="1">
        <v>9</v>
      </c>
      <c r="L28" s="219">
        <f>L25*L27</f>
        <v>0</v>
      </c>
      <c r="M28" s="220"/>
      <c r="N28" s="221"/>
      <c r="O28" s="45"/>
      <c r="P28" s="45"/>
      <c r="Q28" s="45" t="s">
        <v>263</v>
      </c>
      <c r="R28" s="45"/>
    </row>
    <row r="29" spans="1:35" ht="35.25" customHeight="1">
      <c r="A29" s="260" t="s">
        <v>524</v>
      </c>
      <c r="B29" s="227"/>
      <c r="C29" s="227"/>
      <c r="D29" s="227"/>
      <c r="E29" s="227"/>
      <c r="F29" s="227"/>
      <c r="G29" s="228"/>
      <c r="H29" s="1">
        <v>10</v>
      </c>
      <c r="I29" s="219">
        <f>Y31</f>
        <v>0</v>
      </c>
      <c r="J29" s="221"/>
      <c r="K29" s="229"/>
      <c r="L29" s="230"/>
      <c r="M29" s="230"/>
      <c r="N29" s="231"/>
      <c r="O29" s="52" t="s">
        <v>264</v>
      </c>
      <c r="P29" s="45"/>
      <c r="Q29" s="53">
        <v>1</v>
      </c>
      <c r="R29" s="261" t="s">
        <v>265</v>
      </c>
      <c r="S29" s="262"/>
      <c r="T29" s="262"/>
      <c r="U29" s="262"/>
      <c r="V29" s="262"/>
      <c r="W29" s="262"/>
      <c r="X29" s="263"/>
      <c r="Y29" s="172">
        <f>'FITD Worksheet'!L16</f>
        <v>0</v>
      </c>
    </row>
    <row r="30" spans="1:35" ht="35.25" customHeight="1">
      <c r="A30" s="218" t="s">
        <v>510</v>
      </c>
      <c r="B30" s="218"/>
      <c r="C30" s="218"/>
      <c r="D30" s="218"/>
      <c r="E30" s="218"/>
      <c r="F30" s="218"/>
      <c r="G30" s="218"/>
      <c r="H30" s="218"/>
      <c r="I30" s="218"/>
      <c r="J30" s="218"/>
      <c r="K30" s="1">
        <v>11</v>
      </c>
      <c r="L30" s="219">
        <f>MIN(L28,I29)</f>
        <v>0</v>
      </c>
      <c r="M30" s="220"/>
      <c r="N30" s="221"/>
      <c r="O30" s="45"/>
      <c r="P30" s="45"/>
      <c r="Q30" s="53">
        <v>2</v>
      </c>
      <c r="R30" s="54" t="s">
        <v>266</v>
      </c>
      <c r="S30" s="55"/>
      <c r="T30" s="55"/>
      <c r="U30" s="55"/>
      <c r="V30" s="55"/>
      <c r="W30" s="55"/>
      <c r="X30" s="56"/>
      <c r="Y30" s="140"/>
    </row>
    <row r="31" spans="1:35" ht="27" customHeight="1">
      <c r="A31" s="254" t="s">
        <v>16</v>
      </c>
      <c r="B31" s="255"/>
      <c r="C31" s="255"/>
      <c r="D31" s="255"/>
      <c r="E31" s="255"/>
      <c r="F31" s="255"/>
      <c r="G31" s="255"/>
      <c r="H31" s="255"/>
      <c r="I31" s="255"/>
      <c r="J31" s="255"/>
      <c r="K31" s="255"/>
      <c r="L31" s="255"/>
      <c r="M31" s="255"/>
      <c r="N31" s="256"/>
      <c r="O31" s="45"/>
      <c r="P31" s="45"/>
      <c r="Q31" s="53">
        <v>3</v>
      </c>
      <c r="R31" s="257" t="s">
        <v>267</v>
      </c>
      <c r="S31" s="258"/>
      <c r="T31" s="258"/>
      <c r="U31" s="258"/>
      <c r="V31" s="258"/>
      <c r="W31" s="258"/>
      <c r="X31" s="259"/>
      <c r="Y31" s="27">
        <f>+Y29-Y30</f>
        <v>0</v>
      </c>
    </row>
    <row r="32" spans="1:35" ht="61.5" customHeight="1">
      <c r="A32" s="222" t="s">
        <v>268</v>
      </c>
      <c r="B32" s="218"/>
      <c r="C32" s="218"/>
      <c r="D32" s="218"/>
      <c r="E32" s="218"/>
      <c r="F32" s="218"/>
      <c r="G32" s="218"/>
      <c r="H32" s="218"/>
      <c r="I32" s="218"/>
      <c r="J32" s="218"/>
      <c r="K32" s="1">
        <v>12</v>
      </c>
      <c r="L32" s="232"/>
      <c r="M32" s="253"/>
      <c r="N32" s="233"/>
      <c r="O32" s="22" t="s">
        <v>269</v>
      </c>
      <c r="P32" s="45"/>
    </row>
    <row r="33" spans="1:18" ht="31.5" customHeight="1">
      <c r="A33" s="222" t="s">
        <v>516</v>
      </c>
      <c r="B33" s="218"/>
      <c r="C33" s="218"/>
      <c r="D33" s="218"/>
      <c r="E33" s="218"/>
      <c r="F33" s="218"/>
      <c r="G33" s="218"/>
      <c r="H33" s="218"/>
      <c r="I33" s="218"/>
      <c r="J33" s="218"/>
      <c r="K33" s="1">
        <v>13</v>
      </c>
      <c r="L33" s="232"/>
      <c r="M33" s="253"/>
      <c r="N33" s="233"/>
      <c r="O33" s="22" t="s">
        <v>270</v>
      </c>
      <c r="P33" s="45"/>
      <c r="Q33" s="45"/>
      <c r="R33" s="45"/>
    </row>
    <row r="34" spans="1:18" ht="16">
      <c r="A34" s="222" t="s">
        <v>511</v>
      </c>
      <c r="B34" s="218"/>
      <c r="C34" s="218"/>
      <c r="D34" s="218"/>
      <c r="E34" s="218"/>
      <c r="F34" s="218"/>
      <c r="G34" s="218"/>
      <c r="H34" s="218"/>
      <c r="I34" s="218"/>
      <c r="J34" s="218"/>
      <c r="K34" s="1">
        <v>14</v>
      </c>
      <c r="L34" s="232"/>
      <c r="M34" s="253"/>
      <c r="N34" s="233"/>
      <c r="O34" s="22" t="s">
        <v>271</v>
      </c>
      <c r="P34" s="45"/>
      <c r="Q34" s="45"/>
      <c r="R34" s="45"/>
    </row>
    <row r="35" spans="1:18" ht="32.25" customHeight="1">
      <c r="A35" s="222" t="s">
        <v>512</v>
      </c>
      <c r="B35" s="218"/>
      <c r="C35" s="218"/>
      <c r="D35" s="218"/>
      <c r="E35" s="218"/>
      <c r="F35" s="218"/>
      <c r="G35" s="218"/>
      <c r="H35" s="218"/>
      <c r="I35" s="218"/>
      <c r="J35" s="218"/>
      <c r="K35" s="1">
        <v>15</v>
      </c>
      <c r="L35" s="219">
        <f>+L32+L33-L34</f>
        <v>0</v>
      </c>
      <c r="M35" s="220"/>
      <c r="N35" s="221"/>
      <c r="O35" s="45"/>
      <c r="P35" s="45"/>
      <c r="Q35" s="45"/>
      <c r="R35" s="45"/>
    </row>
    <row r="36" spans="1:18" ht="41.25" customHeight="1">
      <c r="A36" s="226" t="s">
        <v>525</v>
      </c>
      <c r="B36" s="227"/>
      <c r="C36" s="227"/>
      <c r="D36" s="227"/>
      <c r="E36" s="227"/>
      <c r="F36" s="227"/>
      <c r="G36" s="228"/>
      <c r="H36" s="1">
        <v>16</v>
      </c>
      <c r="I36" s="232"/>
      <c r="J36" s="233"/>
      <c r="K36" s="244"/>
      <c r="L36" s="245"/>
      <c r="M36" s="245"/>
      <c r="N36" s="246"/>
      <c r="O36" s="22" t="s">
        <v>272</v>
      </c>
      <c r="P36" s="45"/>
      <c r="Q36" s="45"/>
      <c r="R36" s="45"/>
    </row>
    <row r="37" spans="1:18" ht="21" customHeight="1">
      <c r="A37" s="226" t="s">
        <v>526</v>
      </c>
      <c r="B37" s="227"/>
      <c r="C37" s="227"/>
      <c r="D37" s="227"/>
      <c r="E37" s="227"/>
      <c r="F37" s="227"/>
      <c r="G37" s="228"/>
      <c r="H37" s="1">
        <v>17</v>
      </c>
      <c r="I37" s="219">
        <f>MIN(I36,L35)</f>
        <v>0</v>
      </c>
      <c r="J37" s="221"/>
      <c r="K37" s="247"/>
      <c r="L37" s="248"/>
      <c r="M37" s="248"/>
      <c r="N37" s="249"/>
      <c r="O37" s="45"/>
      <c r="P37" s="45"/>
      <c r="Q37" s="45"/>
      <c r="R37" s="45"/>
    </row>
    <row r="38" spans="1:18" ht="28.5" customHeight="1">
      <c r="A38" s="226" t="s">
        <v>527</v>
      </c>
      <c r="B38" s="227"/>
      <c r="C38" s="227"/>
      <c r="D38" s="227"/>
      <c r="E38" s="227"/>
      <c r="F38" s="227"/>
      <c r="G38" s="228"/>
      <c r="H38" s="1">
        <v>18</v>
      </c>
      <c r="I38" s="232"/>
      <c r="J38" s="233"/>
      <c r="K38" s="247"/>
      <c r="L38" s="248"/>
      <c r="M38" s="248"/>
      <c r="N38" s="249"/>
      <c r="O38" s="22" t="s">
        <v>273</v>
      </c>
      <c r="P38" s="45"/>
      <c r="Q38" s="45"/>
      <c r="R38" s="45"/>
    </row>
    <row r="39" spans="1:18" ht="78" customHeight="1">
      <c r="A39" s="226" t="s">
        <v>17</v>
      </c>
      <c r="B39" s="227"/>
      <c r="C39" s="227"/>
      <c r="D39" s="227"/>
      <c r="E39" s="227"/>
      <c r="F39" s="227"/>
      <c r="G39" s="228"/>
      <c r="H39" s="1">
        <v>19</v>
      </c>
      <c r="I39" s="232"/>
      <c r="J39" s="233"/>
      <c r="K39" s="247"/>
      <c r="L39" s="248"/>
      <c r="M39" s="248"/>
      <c r="N39" s="249"/>
      <c r="O39" s="22" t="s">
        <v>274</v>
      </c>
      <c r="P39" s="45"/>
      <c r="Q39" s="45"/>
      <c r="R39" s="45"/>
    </row>
    <row r="40" spans="1:18" ht="22.5" customHeight="1">
      <c r="A40" s="226" t="s">
        <v>528</v>
      </c>
      <c r="B40" s="227"/>
      <c r="C40" s="227"/>
      <c r="D40" s="227"/>
      <c r="E40" s="227"/>
      <c r="F40" s="227"/>
      <c r="G40" s="228"/>
      <c r="H40" s="1">
        <v>20</v>
      </c>
      <c r="I40" s="219">
        <f>MIN(I37:J39)</f>
        <v>0</v>
      </c>
      <c r="J40" s="221"/>
      <c r="K40" s="247"/>
      <c r="L40" s="248"/>
      <c r="M40" s="248"/>
      <c r="N40" s="249"/>
      <c r="O40" s="45"/>
      <c r="P40" s="45"/>
      <c r="Q40" s="45"/>
      <c r="R40" s="45"/>
    </row>
    <row r="41" spans="1:18" ht="34.5" customHeight="1">
      <c r="A41" s="226" t="s">
        <v>517</v>
      </c>
      <c r="B41" s="227"/>
      <c r="C41" s="227"/>
      <c r="D41" s="227"/>
      <c r="E41" s="227"/>
      <c r="F41" s="227"/>
      <c r="G41" s="228"/>
      <c r="H41" s="1">
        <v>21</v>
      </c>
      <c r="I41" s="232"/>
      <c r="J41" s="233"/>
      <c r="K41" s="250"/>
      <c r="L41" s="251"/>
      <c r="M41" s="251"/>
      <c r="N41" s="252"/>
      <c r="O41" s="45"/>
      <c r="P41" s="45"/>
      <c r="Q41" s="45"/>
      <c r="R41" s="45"/>
    </row>
    <row r="42" spans="1:18" ht="30" customHeight="1">
      <c r="A42" s="222" t="s">
        <v>36</v>
      </c>
      <c r="B42" s="218"/>
      <c r="C42" s="218"/>
      <c r="D42" s="218"/>
      <c r="E42" s="218"/>
      <c r="F42" s="218"/>
      <c r="G42" s="218"/>
      <c r="H42" s="218"/>
      <c r="I42" s="218"/>
      <c r="J42" s="218"/>
      <c r="K42" s="118">
        <v>22</v>
      </c>
      <c r="L42" s="234"/>
      <c r="M42" s="235"/>
      <c r="N42" s="236"/>
      <c r="O42" s="243" t="s">
        <v>275</v>
      </c>
      <c r="P42" s="45"/>
      <c r="Q42" s="45"/>
      <c r="R42" s="45"/>
    </row>
    <row r="43" spans="1:18" ht="16">
      <c r="A43" s="141" t="str">
        <f>IF(L42=0,"X","")</f>
        <v>X</v>
      </c>
      <c r="B43" s="227" t="s">
        <v>35</v>
      </c>
      <c r="C43" s="227"/>
      <c r="D43" s="227"/>
      <c r="E43" s="227"/>
      <c r="F43" s="227"/>
      <c r="G43" s="227"/>
      <c r="H43" s="227"/>
      <c r="I43" s="227"/>
      <c r="J43" s="228"/>
      <c r="K43" s="119"/>
      <c r="L43" s="237"/>
      <c r="M43" s="238"/>
      <c r="N43" s="239"/>
      <c r="O43" s="243"/>
      <c r="P43" s="45"/>
      <c r="Q43" s="45"/>
      <c r="R43" s="45"/>
    </row>
    <row r="44" spans="1:18" ht="16">
      <c r="A44" s="141" t="str">
        <f>IF(L42&lt;&gt;0,"X","")</f>
        <v/>
      </c>
      <c r="B44" s="227" t="s">
        <v>529</v>
      </c>
      <c r="C44" s="227"/>
      <c r="D44" s="227"/>
      <c r="E44" s="227"/>
      <c r="F44" s="227"/>
      <c r="G44" s="227"/>
      <c r="H44" s="227"/>
      <c r="I44" s="227"/>
      <c r="J44" s="228"/>
      <c r="K44" s="120"/>
      <c r="L44" s="240"/>
      <c r="M44" s="241"/>
      <c r="N44" s="242"/>
      <c r="O44" s="243"/>
      <c r="P44" s="45"/>
      <c r="Q44" s="45"/>
      <c r="R44" s="45"/>
    </row>
    <row r="45" spans="1:18" ht="21" customHeight="1">
      <c r="A45" s="226" t="s">
        <v>513</v>
      </c>
      <c r="B45" s="227"/>
      <c r="C45" s="227"/>
      <c r="D45" s="227"/>
      <c r="E45" s="227"/>
      <c r="F45" s="227"/>
      <c r="G45" s="228"/>
      <c r="H45" s="1">
        <v>23</v>
      </c>
      <c r="I45" s="219">
        <f>L35-L42</f>
        <v>0</v>
      </c>
      <c r="J45" s="221"/>
      <c r="K45" s="229"/>
      <c r="L45" s="230"/>
      <c r="M45" s="230"/>
      <c r="N45" s="231"/>
      <c r="O45" s="45"/>
      <c r="P45" s="45"/>
      <c r="Q45" s="45"/>
      <c r="R45" s="45"/>
    </row>
    <row r="46" spans="1:18" ht="39" customHeight="1">
      <c r="A46" s="222" t="s">
        <v>530</v>
      </c>
      <c r="B46" s="218"/>
      <c r="C46" s="218"/>
      <c r="D46" s="218"/>
      <c r="E46" s="218"/>
      <c r="F46" s="218"/>
      <c r="G46" s="218"/>
      <c r="H46" s="218"/>
      <c r="I46" s="218"/>
      <c r="J46" s="218"/>
      <c r="K46" s="1">
        <v>24</v>
      </c>
      <c r="L46" s="219">
        <f>MIN(I40,I41,L42)</f>
        <v>0</v>
      </c>
      <c r="M46" s="220"/>
      <c r="N46" s="221"/>
      <c r="O46" s="45"/>
      <c r="P46" s="45"/>
      <c r="Q46" s="45"/>
      <c r="R46" s="45"/>
    </row>
    <row r="47" spans="1:18" ht="30.75" customHeight="1">
      <c r="A47" s="218" t="s">
        <v>531</v>
      </c>
      <c r="B47" s="218"/>
      <c r="C47" s="218"/>
      <c r="D47" s="218"/>
      <c r="E47" s="218"/>
      <c r="F47" s="218"/>
      <c r="G47" s="218"/>
      <c r="H47" s="218"/>
      <c r="I47" s="218"/>
      <c r="J47" s="218"/>
      <c r="K47" s="1">
        <v>25</v>
      </c>
      <c r="L47" s="219">
        <f>IF(A43="X",MIN(I40,I41),IF(L46&gt;MIN(I40,I41),0,MIN(I40:J41)-L46))</f>
        <v>0</v>
      </c>
      <c r="M47" s="220"/>
      <c r="N47" s="221"/>
      <c r="O47" s="45"/>
      <c r="P47" s="45"/>
      <c r="Q47" s="45"/>
      <c r="R47" s="45"/>
    </row>
    <row r="48" spans="1:18" ht="49.5" customHeight="1">
      <c r="A48" s="218" t="s">
        <v>514</v>
      </c>
      <c r="B48" s="218"/>
      <c r="C48" s="218"/>
      <c r="D48" s="218"/>
      <c r="E48" s="218"/>
      <c r="F48" s="218"/>
      <c r="G48" s="218"/>
      <c r="H48" s="218"/>
      <c r="I48" s="218"/>
      <c r="J48" s="218"/>
      <c r="K48" s="1">
        <v>26</v>
      </c>
      <c r="L48" s="219">
        <f>IF(I45-L47&lt;0,0,I45-L47)</f>
        <v>0</v>
      </c>
      <c r="M48" s="220"/>
      <c r="N48" s="221"/>
      <c r="O48" s="45"/>
      <c r="P48" s="45"/>
      <c r="Q48" s="45"/>
      <c r="R48" s="45"/>
    </row>
    <row r="49" spans="1:18" ht="31.5" customHeight="1">
      <c r="A49" s="223" t="s">
        <v>18</v>
      </c>
      <c r="B49" s="224"/>
      <c r="C49" s="224"/>
      <c r="D49" s="224"/>
      <c r="E49" s="224"/>
      <c r="F49" s="224"/>
      <c r="G49" s="224"/>
      <c r="H49" s="224"/>
      <c r="I49" s="224"/>
      <c r="J49" s="224"/>
      <c r="K49" s="224"/>
      <c r="L49" s="224"/>
      <c r="M49" s="224"/>
      <c r="N49" s="225"/>
      <c r="O49" s="45"/>
      <c r="P49" s="45"/>
      <c r="Q49" s="45"/>
      <c r="R49" s="45"/>
    </row>
    <row r="50" spans="1:18" ht="22.5" customHeight="1">
      <c r="A50" s="218" t="s">
        <v>532</v>
      </c>
      <c r="B50" s="218"/>
      <c r="C50" s="218"/>
      <c r="D50" s="218"/>
      <c r="E50" s="218"/>
      <c r="F50" s="218"/>
      <c r="G50" s="218"/>
      <c r="H50" s="218"/>
      <c r="I50" s="218"/>
      <c r="J50" s="218"/>
      <c r="K50" s="1">
        <v>27</v>
      </c>
      <c r="L50" s="219">
        <f>IF(K17=2,6000,IF(K17=1,3000,0))</f>
        <v>0</v>
      </c>
      <c r="M50" s="220"/>
      <c r="N50" s="221"/>
      <c r="O50" s="45"/>
      <c r="P50" s="45"/>
      <c r="Q50" s="45"/>
      <c r="R50" s="45"/>
    </row>
    <row r="51" spans="1:18" ht="22.5" customHeight="1">
      <c r="A51" s="218" t="s">
        <v>533</v>
      </c>
      <c r="B51" s="218"/>
      <c r="C51" s="218"/>
      <c r="D51" s="218"/>
      <c r="E51" s="218"/>
      <c r="F51" s="218"/>
      <c r="G51" s="218"/>
      <c r="H51" s="218"/>
      <c r="I51" s="218"/>
      <c r="J51" s="218"/>
      <c r="K51" s="1">
        <v>28</v>
      </c>
      <c r="L51" s="219">
        <f>+L46+L47</f>
        <v>0</v>
      </c>
      <c r="M51" s="220"/>
      <c r="N51" s="221"/>
      <c r="O51" s="217"/>
      <c r="P51" s="45"/>
      <c r="Q51" s="217"/>
      <c r="R51" s="217"/>
    </row>
    <row r="52" spans="1:18" ht="33.75" customHeight="1">
      <c r="A52" s="218" t="s">
        <v>534</v>
      </c>
      <c r="B52" s="218"/>
      <c r="C52" s="218"/>
      <c r="D52" s="218"/>
      <c r="E52" s="218"/>
      <c r="F52" s="218"/>
      <c r="G52" s="218"/>
      <c r="H52" s="218"/>
      <c r="I52" s="218"/>
      <c r="J52" s="218"/>
      <c r="K52" s="1">
        <v>29</v>
      </c>
      <c r="L52" s="219">
        <f>+L50-L51</f>
        <v>0</v>
      </c>
      <c r="M52" s="220"/>
      <c r="N52" s="221"/>
      <c r="O52" s="217"/>
      <c r="P52" s="45"/>
      <c r="Q52" s="217"/>
      <c r="R52" s="217"/>
    </row>
    <row r="53" spans="1:18" ht="36.75" customHeight="1">
      <c r="A53" s="222" t="s">
        <v>515</v>
      </c>
      <c r="B53" s="218"/>
      <c r="C53" s="218"/>
      <c r="D53" s="218"/>
      <c r="E53" s="218"/>
      <c r="F53" s="218"/>
      <c r="G53" s="218"/>
      <c r="H53" s="218"/>
      <c r="I53" s="218"/>
      <c r="J53" s="218"/>
      <c r="K53" s="1">
        <v>30</v>
      </c>
      <c r="L53" s="219">
        <f>SUM(K18:N19)</f>
        <v>0</v>
      </c>
      <c r="M53" s="220"/>
      <c r="N53" s="221"/>
      <c r="O53" s="217"/>
      <c r="P53" s="45"/>
      <c r="Q53" s="217"/>
      <c r="R53" s="217"/>
    </row>
    <row r="54" spans="1:18" ht="39.75" customHeight="1">
      <c r="A54" s="222" t="s">
        <v>535</v>
      </c>
      <c r="B54" s="218"/>
      <c r="C54" s="218"/>
      <c r="D54" s="218"/>
      <c r="E54" s="218"/>
      <c r="F54" s="218"/>
      <c r="G54" s="218"/>
      <c r="H54" s="218"/>
      <c r="I54" s="218"/>
      <c r="J54" s="218"/>
      <c r="K54" s="1">
        <v>31</v>
      </c>
      <c r="L54" s="219">
        <f>MIN(L52,L53)</f>
        <v>0</v>
      </c>
      <c r="M54" s="220"/>
      <c r="N54" s="221"/>
      <c r="O54" s="217"/>
      <c r="P54" s="45"/>
      <c r="Q54" s="217"/>
      <c r="R54" s="217"/>
    </row>
    <row r="55" spans="1:18">
      <c r="O55" s="45"/>
      <c r="P55" s="45"/>
      <c r="Q55" s="45"/>
      <c r="R55" s="45"/>
    </row>
    <row r="56" spans="1:18">
      <c r="O56" s="45"/>
      <c r="P56" s="45"/>
      <c r="Q56" s="45"/>
      <c r="R56" s="45"/>
    </row>
    <row r="57" spans="1:18">
      <c r="O57" s="45"/>
      <c r="P57" s="45"/>
      <c r="Q57" s="45"/>
      <c r="R57" s="45"/>
    </row>
    <row r="58" spans="1:18">
      <c r="O58" s="45"/>
      <c r="P58" s="45"/>
      <c r="Q58" s="45"/>
      <c r="R58" s="45"/>
    </row>
    <row r="59" spans="1:18">
      <c r="A59" s="28" t="s">
        <v>276</v>
      </c>
      <c r="D59" s="28" t="s">
        <v>276</v>
      </c>
      <c r="I59" s="28" t="s">
        <v>277</v>
      </c>
      <c r="O59" s="45"/>
      <c r="P59" s="45"/>
      <c r="Q59" s="45"/>
      <c r="R59" s="45"/>
    </row>
    <row r="60" spans="1:18">
      <c r="B60" s="28" t="s">
        <v>278</v>
      </c>
      <c r="E60" s="28" t="s">
        <v>279</v>
      </c>
      <c r="F60" s="28" t="s">
        <v>278</v>
      </c>
      <c r="J60" s="28" t="s">
        <v>279</v>
      </c>
      <c r="K60" s="28" t="s">
        <v>278</v>
      </c>
      <c r="O60" s="45"/>
      <c r="P60" s="45"/>
      <c r="Q60" s="45"/>
      <c r="R60" s="45"/>
    </row>
    <row r="61" spans="1:18">
      <c r="A61" s="57"/>
      <c r="B61" s="57" t="s">
        <v>280</v>
      </c>
      <c r="D61" s="57" t="s">
        <v>281</v>
      </c>
      <c r="E61" s="57" t="s">
        <v>281</v>
      </c>
      <c r="F61" s="57" t="s">
        <v>280</v>
      </c>
      <c r="I61" s="57" t="s">
        <v>281</v>
      </c>
      <c r="J61" s="57" t="s">
        <v>281</v>
      </c>
      <c r="K61" s="57" t="s">
        <v>280</v>
      </c>
      <c r="O61" s="45"/>
      <c r="P61" s="45"/>
      <c r="Q61" s="45"/>
      <c r="R61" s="45"/>
    </row>
    <row r="62" spans="1:18">
      <c r="A62" s="48">
        <v>0</v>
      </c>
      <c r="B62" s="49">
        <v>0.35</v>
      </c>
      <c r="D62" s="47">
        <v>0</v>
      </c>
      <c r="E62" s="48">
        <v>15000</v>
      </c>
      <c r="F62" s="49">
        <v>0.35</v>
      </c>
      <c r="G62" s="58"/>
      <c r="H62" s="36"/>
      <c r="I62" s="47">
        <v>29000</v>
      </c>
      <c r="J62" s="48">
        <v>31000</v>
      </c>
      <c r="K62" s="49">
        <v>0.27</v>
      </c>
      <c r="O62" s="45"/>
      <c r="P62" s="45"/>
      <c r="Q62" s="45"/>
      <c r="R62" s="45"/>
    </row>
    <row r="63" spans="1:18">
      <c r="A63" s="48">
        <v>15000</v>
      </c>
      <c r="B63" s="49">
        <v>0.34</v>
      </c>
      <c r="D63" s="48">
        <v>15000</v>
      </c>
      <c r="E63" s="48">
        <v>17000</v>
      </c>
      <c r="F63" s="49">
        <v>0.34</v>
      </c>
      <c r="G63" s="58"/>
      <c r="H63" s="36"/>
      <c r="I63" s="48">
        <v>31000</v>
      </c>
      <c r="J63" s="48">
        <v>33000</v>
      </c>
      <c r="K63" s="49">
        <v>0.26</v>
      </c>
      <c r="O63" s="45"/>
      <c r="P63" s="45"/>
      <c r="Q63" s="45"/>
      <c r="R63" s="45"/>
    </row>
    <row r="64" spans="1:18">
      <c r="A64" s="48">
        <v>17000</v>
      </c>
      <c r="B64" s="49">
        <v>0.33</v>
      </c>
      <c r="D64" s="48">
        <v>17000</v>
      </c>
      <c r="E64" s="48">
        <v>19000</v>
      </c>
      <c r="F64" s="49">
        <v>0.33</v>
      </c>
      <c r="G64" s="58"/>
      <c r="H64" s="36"/>
      <c r="I64" s="48">
        <v>33000</v>
      </c>
      <c r="J64" s="48">
        <v>35000</v>
      </c>
      <c r="K64" s="49">
        <v>0.25</v>
      </c>
      <c r="O64" s="45"/>
      <c r="P64" s="45"/>
      <c r="Q64" s="45"/>
      <c r="R64" s="45"/>
    </row>
    <row r="65" spans="1:18">
      <c r="A65" s="48">
        <v>19000</v>
      </c>
      <c r="B65" s="49">
        <v>0.32</v>
      </c>
      <c r="D65" s="48">
        <v>19000</v>
      </c>
      <c r="E65" s="48">
        <v>21000</v>
      </c>
      <c r="F65" s="49">
        <v>0.32</v>
      </c>
      <c r="G65" s="58"/>
      <c r="H65" s="36"/>
      <c r="I65" s="48">
        <v>35000</v>
      </c>
      <c r="J65" s="48">
        <v>37000</v>
      </c>
      <c r="K65" s="49">
        <v>0.24</v>
      </c>
      <c r="O65" s="45"/>
      <c r="P65" s="45"/>
      <c r="Q65" s="45"/>
      <c r="R65" s="45"/>
    </row>
    <row r="66" spans="1:18">
      <c r="A66" s="48">
        <v>21000</v>
      </c>
      <c r="B66" s="49">
        <v>0.31</v>
      </c>
      <c r="D66" s="48">
        <v>21000</v>
      </c>
      <c r="E66" s="48">
        <v>23000</v>
      </c>
      <c r="F66" s="49">
        <v>0.31</v>
      </c>
      <c r="G66" s="58"/>
      <c r="H66" s="36"/>
      <c r="I66" s="48">
        <v>37000</v>
      </c>
      <c r="J66" s="48">
        <v>39000</v>
      </c>
      <c r="K66" s="49">
        <v>0.23</v>
      </c>
      <c r="O66" s="45"/>
      <c r="P66" s="45"/>
      <c r="Q66" s="45"/>
      <c r="R66" s="45"/>
    </row>
    <row r="67" spans="1:18">
      <c r="A67" s="48">
        <v>23000</v>
      </c>
      <c r="B67" s="49">
        <v>0.3</v>
      </c>
      <c r="D67" s="48">
        <v>23000</v>
      </c>
      <c r="E67" s="48">
        <v>25000</v>
      </c>
      <c r="F67" s="49">
        <v>0.3</v>
      </c>
      <c r="G67" s="58"/>
      <c r="H67" s="36"/>
      <c r="I67" s="48">
        <v>39000</v>
      </c>
      <c r="J67" s="48">
        <v>41000</v>
      </c>
      <c r="K67" s="49">
        <v>0.22</v>
      </c>
      <c r="O67" s="45"/>
      <c r="P67" s="45"/>
      <c r="Q67" s="45"/>
      <c r="R67" s="45"/>
    </row>
    <row r="68" spans="1:18">
      <c r="A68" s="48">
        <v>25000</v>
      </c>
      <c r="B68" s="49">
        <v>0.28999999999999998</v>
      </c>
      <c r="D68" s="48">
        <v>25000</v>
      </c>
      <c r="E68" s="48">
        <v>27000</v>
      </c>
      <c r="F68" s="49">
        <v>0.28999999999999998</v>
      </c>
      <c r="G68" s="58"/>
      <c r="H68" s="36"/>
      <c r="I68" s="48">
        <v>41000</v>
      </c>
      <c r="J68" s="48">
        <v>43000</v>
      </c>
      <c r="K68" s="49">
        <v>0.21</v>
      </c>
      <c r="O68" s="45"/>
      <c r="P68" s="45"/>
      <c r="Q68" s="45"/>
      <c r="R68" s="45"/>
    </row>
    <row r="69" spans="1:18">
      <c r="A69" s="48">
        <v>27000</v>
      </c>
      <c r="B69" s="49">
        <v>0.28000000000000003</v>
      </c>
      <c r="D69" s="48">
        <v>27000</v>
      </c>
      <c r="E69" s="48">
        <v>29000</v>
      </c>
      <c r="F69" s="49">
        <v>0.28000000000000003</v>
      </c>
      <c r="G69" s="58"/>
      <c r="H69" s="36"/>
      <c r="I69" s="48">
        <v>43000</v>
      </c>
      <c r="J69" s="14" t="s">
        <v>282</v>
      </c>
      <c r="K69" s="49">
        <v>0.2</v>
      </c>
      <c r="O69" s="45"/>
      <c r="P69" s="45"/>
      <c r="Q69" s="45"/>
      <c r="R69" s="45"/>
    </row>
    <row r="70" spans="1:18">
      <c r="A70" s="48">
        <v>29000</v>
      </c>
      <c r="B70" s="49">
        <v>0.27</v>
      </c>
      <c r="O70" s="45"/>
      <c r="P70" s="45"/>
      <c r="Q70" s="45"/>
      <c r="R70" s="45"/>
    </row>
    <row r="71" spans="1:18">
      <c r="A71" s="48">
        <v>31000</v>
      </c>
      <c r="B71" s="49">
        <v>0.26</v>
      </c>
      <c r="O71" s="45"/>
      <c r="P71" s="45"/>
      <c r="Q71" s="45"/>
      <c r="R71" s="45"/>
    </row>
    <row r="72" spans="1:18">
      <c r="A72" s="48">
        <v>33000</v>
      </c>
      <c r="B72" s="49">
        <v>0.25</v>
      </c>
      <c r="O72" s="45"/>
      <c r="P72" s="45"/>
      <c r="Q72" s="45"/>
      <c r="R72" s="45"/>
    </row>
    <row r="73" spans="1:18">
      <c r="A73" s="48">
        <v>35000</v>
      </c>
      <c r="B73" s="49">
        <v>0.24</v>
      </c>
      <c r="O73" s="45"/>
      <c r="P73" s="45"/>
      <c r="Q73" s="45"/>
      <c r="R73" s="45"/>
    </row>
    <row r="74" spans="1:18">
      <c r="A74" s="48">
        <v>37000</v>
      </c>
      <c r="B74" s="49">
        <v>0.23</v>
      </c>
      <c r="O74" s="45"/>
      <c r="P74" s="45"/>
      <c r="Q74" s="45"/>
      <c r="R74" s="45"/>
    </row>
    <row r="75" spans="1:18">
      <c r="A75" s="48">
        <v>39000</v>
      </c>
      <c r="B75" s="49">
        <v>0.22</v>
      </c>
      <c r="O75" s="45"/>
      <c r="P75" s="45"/>
      <c r="Q75" s="45"/>
      <c r="R75" s="45"/>
    </row>
    <row r="76" spans="1:18">
      <c r="A76" s="48">
        <v>41000</v>
      </c>
      <c r="B76" s="49">
        <v>0.21</v>
      </c>
      <c r="O76" s="45"/>
      <c r="P76" s="45"/>
      <c r="Q76" s="45"/>
      <c r="R76" s="45"/>
    </row>
    <row r="77" spans="1:18">
      <c r="A77" s="48">
        <v>43000</v>
      </c>
      <c r="B77" s="49">
        <v>0.2</v>
      </c>
      <c r="O77" s="45"/>
      <c r="P77" s="45"/>
      <c r="Q77" s="45"/>
      <c r="R77" s="45"/>
    </row>
    <row r="78" spans="1:18">
      <c r="A78" s="14"/>
      <c r="B78" s="49"/>
      <c r="O78" s="45"/>
      <c r="P78" s="45"/>
      <c r="Q78" s="45"/>
      <c r="R78" s="45"/>
    </row>
    <row r="79" spans="1:18">
      <c r="O79" s="45"/>
      <c r="P79" s="45"/>
      <c r="Q79" s="45"/>
      <c r="R79" s="45"/>
    </row>
    <row r="80" spans="1:18">
      <c r="O80" s="45"/>
      <c r="P80" s="45"/>
      <c r="Q80" s="45"/>
      <c r="R80" s="45"/>
    </row>
    <row r="81" spans="15:18">
      <c r="O81" s="45"/>
      <c r="P81" s="45"/>
      <c r="Q81" s="45"/>
      <c r="R81" s="45"/>
    </row>
    <row r="82" spans="15:18">
      <c r="O82" s="45"/>
      <c r="P82" s="45"/>
      <c r="Q82" s="45"/>
      <c r="R82" s="45"/>
    </row>
    <row r="83" spans="15:18">
      <c r="O83" s="45"/>
      <c r="P83" s="45"/>
      <c r="Q83" s="45"/>
      <c r="R83" s="45"/>
    </row>
    <row r="84" spans="15:18">
      <c r="O84" s="45"/>
      <c r="P84" s="45"/>
      <c r="Q84" s="45"/>
      <c r="R84" s="45"/>
    </row>
    <row r="85" spans="15:18">
      <c r="O85" s="45"/>
      <c r="P85" s="45"/>
      <c r="Q85" s="45"/>
      <c r="R85" s="45"/>
    </row>
  </sheetData>
  <sheetProtection algorithmName="SHA-512" hashValue="llOxXy2QgBAQYqKXky/VFndC0q4K1Yyz0JcI/ox4XYBVlG7cdd++i9sNusezKlOxqPiXA/iSR+Y/Xdk1CKVywg==" saltValue="hV9hlZIgskVbGRVZX3nAoQ==" spinCount="100000" sheet="1" objects="1" scenarios="1"/>
  <mergeCells count="122">
    <mergeCell ref="A7:K7"/>
    <mergeCell ref="L7:N7"/>
    <mergeCell ref="A8:N8"/>
    <mergeCell ref="A9:B9"/>
    <mergeCell ref="C9:I9"/>
    <mergeCell ref="J9:K9"/>
    <mergeCell ref="L9:N9"/>
    <mergeCell ref="A1:N2"/>
    <mergeCell ref="A4:A5"/>
    <mergeCell ref="B4:L5"/>
    <mergeCell ref="M4:N5"/>
    <mergeCell ref="A6:B6"/>
    <mergeCell ref="C6:K6"/>
    <mergeCell ref="L6:N6"/>
    <mergeCell ref="C12:I12"/>
    <mergeCell ref="J12:K12"/>
    <mergeCell ref="L12:N12"/>
    <mergeCell ref="A13:B13"/>
    <mergeCell ref="C13:I13"/>
    <mergeCell ref="J13:K13"/>
    <mergeCell ref="L13:N13"/>
    <mergeCell ref="O9:O13"/>
    <mergeCell ref="A10:B10"/>
    <mergeCell ref="C10:I10"/>
    <mergeCell ref="J10:K10"/>
    <mergeCell ref="L10:N10"/>
    <mergeCell ref="A11:B11"/>
    <mergeCell ref="C11:I11"/>
    <mergeCell ref="J11:K11"/>
    <mergeCell ref="L11:N11"/>
    <mergeCell ref="A12:B12"/>
    <mergeCell ref="A14:N14"/>
    <mergeCell ref="A15:N15"/>
    <mergeCell ref="A16:G16"/>
    <mergeCell ref="H16:J16"/>
    <mergeCell ref="K16:N16"/>
    <mergeCell ref="A17:C17"/>
    <mergeCell ref="D17:G17"/>
    <mergeCell ref="H17:J17"/>
    <mergeCell ref="K17:N17"/>
    <mergeCell ref="A18:C18"/>
    <mergeCell ref="D18:G18"/>
    <mergeCell ref="H18:J18"/>
    <mergeCell ref="K18:N18"/>
    <mergeCell ref="O18:O19"/>
    <mergeCell ref="A19:C19"/>
    <mergeCell ref="D19:G19"/>
    <mergeCell ref="H19:J19"/>
    <mergeCell ref="K19:N19"/>
    <mergeCell ref="A25:J25"/>
    <mergeCell ref="L25:N25"/>
    <mergeCell ref="A26:G26"/>
    <mergeCell ref="I26:J26"/>
    <mergeCell ref="K26:N26"/>
    <mergeCell ref="A27:J27"/>
    <mergeCell ref="L27:N27"/>
    <mergeCell ref="A20:L21"/>
    <mergeCell ref="A22:J22"/>
    <mergeCell ref="L22:N22"/>
    <mergeCell ref="A23:J23"/>
    <mergeCell ref="L23:N23"/>
    <mergeCell ref="A24:J24"/>
    <mergeCell ref="L24:N24"/>
    <mergeCell ref="R31:X31"/>
    <mergeCell ref="A32:J32"/>
    <mergeCell ref="L32:N32"/>
    <mergeCell ref="A28:J28"/>
    <mergeCell ref="L28:N28"/>
    <mergeCell ref="A29:G29"/>
    <mergeCell ref="I29:J29"/>
    <mergeCell ref="K29:N29"/>
    <mergeCell ref="R29:X29"/>
    <mergeCell ref="A33:J33"/>
    <mergeCell ref="L33:N33"/>
    <mergeCell ref="A34:J34"/>
    <mergeCell ref="L34:N34"/>
    <mergeCell ref="A35:J35"/>
    <mergeCell ref="L35:N35"/>
    <mergeCell ref="A30:J30"/>
    <mergeCell ref="L30:N30"/>
    <mergeCell ref="A31:N31"/>
    <mergeCell ref="I40:J40"/>
    <mergeCell ref="A41:G41"/>
    <mergeCell ref="I41:J41"/>
    <mergeCell ref="A42:J42"/>
    <mergeCell ref="L42:N44"/>
    <mergeCell ref="O42:O44"/>
    <mergeCell ref="B43:J43"/>
    <mergeCell ref="B44:J44"/>
    <mergeCell ref="A36:G36"/>
    <mergeCell ref="I36:J36"/>
    <mergeCell ref="K36:N41"/>
    <mergeCell ref="A37:G37"/>
    <mergeCell ref="I37:J37"/>
    <mergeCell ref="A38:G38"/>
    <mergeCell ref="I38:J38"/>
    <mergeCell ref="A39:G39"/>
    <mergeCell ref="I39:J39"/>
    <mergeCell ref="A40:G40"/>
    <mergeCell ref="A48:J48"/>
    <mergeCell ref="L48:N48"/>
    <mergeCell ref="A49:N49"/>
    <mergeCell ref="A50:J50"/>
    <mergeCell ref="L50:N50"/>
    <mergeCell ref="A51:J51"/>
    <mergeCell ref="L51:N51"/>
    <mergeCell ref="A45:G45"/>
    <mergeCell ref="I45:J45"/>
    <mergeCell ref="K45:N45"/>
    <mergeCell ref="A46:J46"/>
    <mergeCell ref="L46:N46"/>
    <mergeCell ref="A47:J47"/>
    <mergeCell ref="L47:N47"/>
    <mergeCell ref="O51:O54"/>
    <mergeCell ref="Q51:Q54"/>
    <mergeCell ref="R51:R54"/>
    <mergeCell ref="A52:J52"/>
    <mergeCell ref="L52:N52"/>
    <mergeCell ref="A53:J53"/>
    <mergeCell ref="L53:N53"/>
    <mergeCell ref="A54:J54"/>
    <mergeCell ref="L54:N54"/>
  </mergeCells>
  <dataValidations disablePrompts="1" count="1">
    <dataValidation type="whole" allowBlank="1" showInputMessage="1" showErrorMessage="1" error="Cannot exceed $6,000" sqref="L22:N22" xr:uid="{B1307F6E-D50F-4D7F-911C-ECECF1F65941}">
      <formula1>0</formula1>
      <formula2>6000</formula2>
    </dataValidation>
  </dataValidations>
  <pageMargins left="0.25" right="0.25" top="0.5" bottom="0.5" header="0.3" footer="0.3"/>
  <pageSetup scale="79" fitToHeight="0" orientation="portrait" r:id="rId1"/>
  <headerFooter>
    <oddFooter>&amp;L&amp;A&amp;R&amp;D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53B3-0FB3-4D27-A8EA-F44BCEE84A19}">
  <sheetPr codeName="Sheet4">
    <pageSetUpPr fitToPage="1"/>
  </sheetPr>
  <dimension ref="A1:Q37"/>
  <sheetViews>
    <sheetView topLeftCell="A9" workbookViewId="0">
      <selection activeCell="F24" sqref="F24:N24"/>
    </sheetView>
  </sheetViews>
  <sheetFormatPr baseColWidth="10" defaultColWidth="8.83203125" defaultRowHeight="15"/>
  <cols>
    <col min="1" max="1" width="7.5" style="9" customWidth="1"/>
    <col min="2" max="2" width="17.5" style="9" customWidth="1"/>
    <col min="3" max="3" width="3.5" style="9" customWidth="1"/>
    <col min="4" max="4" width="12.6640625" style="9" customWidth="1"/>
    <col min="5" max="11" width="8.83203125" style="9"/>
    <col min="12" max="12" width="5.1640625" style="9" customWidth="1"/>
    <col min="13" max="14" width="8.83203125" style="9"/>
    <col min="15" max="15" width="43.5" style="9" customWidth="1"/>
    <col min="16" max="16" width="4.33203125" style="99" customWidth="1"/>
    <col min="17" max="17" width="43" style="9" bestFit="1" customWidth="1"/>
    <col min="18" max="16384" width="8.83203125" style="9"/>
  </cols>
  <sheetData>
    <row r="1" spans="1:17" ht="15" customHeight="1">
      <c r="A1" s="316" t="s">
        <v>343</v>
      </c>
      <c r="B1" s="317"/>
      <c r="C1" s="317"/>
      <c r="D1" s="317"/>
      <c r="E1" s="317"/>
      <c r="F1" s="317"/>
      <c r="G1" s="317"/>
      <c r="H1" s="317"/>
      <c r="I1" s="317"/>
      <c r="J1" s="317"/>
      <c r="K1" s="317"/>
      <c r="L1" s="317"/>
      <c r="M1" s="317"/>
      <c r="N1" s="318"/>
      <c r="O1" s="115" t="s">
        <v>474</v>
      </c>
      <c r="P1" s="98"/>
    </row>
    <row r="2" spans="1:17" ht="64">
      <c r="A2" s="316"/>
      <c r="B2" s="317"/>
      <c r="C2" s="317"/>
      <c r="D2" s="317"/>
      <c r="E2" s="317"/>
      <c r="F2" s="317"/>
      <c r="G2" s="317"/>
      <c r="H2" s="317"/>
      <c r="I2" s="317"/>
      <c r="J2" s="317"/>
      <c r="K2" s="317"/>
      <c r="L2" s="317"/>
      <c r="M2" s="317"/>
      <c r="N2" s="318"/>
      <c r="O2" s="114" t="s">
        <v>478</v>
      </c>
      <c r="P2" s="100"/>
    </row>
    <row r="3" spans="1:17" ht="19">
      <c r="A3" s="319" t="s">
        <v>208</v>
      </c>
      <c r="B3" s="320"/>
      <c r="C3" s="320"/>
      <c r="D3" s="320"/>
      <c r="E3" s="320"/>
      <c r="F3" s="320"/>
      <c r="G3" s="320"/>
      <c r="H3" s="320"/>
      <c r="I3" s="320"/>
      <c r="J3" s="320"/>
      <c r="K3" s="320"/>
      <c r="L3" s="320"/>
      <c r="M3" s="320"/>
      <c r="N3" s="321"/>
    </row>
    <row r="4" spans="1:17" s="28" customFormat="1" ht="26.5" customHeight="1">
      <c r="A4" s="334" t="s">
        <v>365</v>
      </c>
      <c r="B4" s="335"/>
      <c r="C4" s="335"/>
      <c r="D4" s="335"/>
      <c r="E4" s="335"/>
      <c r="F4" s="335"/>
      <c r="G4" s="335"/>
      <c r="H4" s="335"/>
      <c r="I4" s="335"/>
      <c r="J4" s="335"/>
      <c r="K4" s="335"/>
      <c r="L4" s="335"/>
      <c r="M4" s="335"/>
      <c r="N4" s="336"/>
      <c r="P4" s="99"/>
    </row>
    <row r="5" spans="1:17" s="92" customFormat="1">
      <c r="A5" s="142"/>
      <c r="B5" s="335" t="s">
        <v>449</v>
      </c>
      <c r="C5" s="335"/>
      <c r="D5" s="335"/>
      <c r="E5" s="335"/>
      <c r="F5" s="335"/>
      <c r="G5" s="335"/>
      <c r="H5" s="335"/>
      <c r="I5" s="335"/>
      <c r="J5" s="335"/>
      <c r="K5" s="335"/>
      <c r="L5" s="335"/>
      <c r="M5" s="335"/>
      <c r="N5" s="336"/>
      <c r="P5" s="99"/>
    </row>
    <row r="6" spans="1:17" ht="16">
      <c r="A6" s="322" t="s">
        <v>207</v>
      </c>
      <c r="B6" s="278"/>
      <c r="C6" s="278"/>
      <c r="D6" s="278"/>
      <c r="E6" s="278"/>
      <c r="F6" s="278"/>
      <c r="G6" s="278"/>
      <c r="H6" s="278"/>
      <c r="I6" s="278"/>
      <c r="J6" s="278"/>
      <c r="K6" s="278"/>
      <c r="L6" s="278"/>
      <c r="M6" s="278"/>
      <c r="N6" s="279"/>
    </row>
    <row r="7" spans="1:17" ht="43.25" customHeight="1">
      <c r="A7" s="309" t="s">
        <v>209</v>
      </c>
      <c r="B7" s="310"/>
      <c r="C7" s="310"/>
      <c r="D7" s="310"/>
      <c r="E7" s="311"/>
      <c r="F7" s="143"/>
      <c r="G7" s="24" t="s">
        <v>211</v>
      </c>
      <c r="H7" s="1">
        <v>1</v>
      </c>
      <c r="I7" s="219">
        <f>ROUND(F7*2000,0)</f>
        <v>0</v>
      </c>
      <c r="J7" s="221"/>
      <c r="K7" s="6"/>
      <c r="L7" s="7"/>
      <c r="M7" s="7"/>
      <c r="N7" s="8"/>
      <c r="O7" s="97" t="s">
        <v>337</v>
      </c>
      <c r="P7" s="78"/>
      <c r="Q7" s="23"/>
    </row>
    <row r="8" spans="1:17" ht="46.25" customHeight="1">
      <c r="A8" s="309" t="s">
        <v>210</v>
      </c>
      <c r="B8" s="310"/>
      <c r="C8" s="310"/>
      <c r="D8" s="310"/>
      <c r="E8" s="310"/>
      <c r="F8" s="143"/>
      <c r="G8" s="3" t="s">
        <v>212</v>
      </c>
      <c r="H8" s="1">
        <v>2</v>
      </c>
      <c r="I8" s="219">
        <f>ROUND(F8*500,2)</f>
        <v>0</v>
      </c>
      <c r="J8" s="221"/>
      <c r="K8" s="6"/>
      <c r="L8" s="7"/>
      <c r="M8" s="7"/>
      <c r="N8" s="8"/>
      <c r="O8" s="23" t="s">
        <v>250</v>
      </c>
      <c r="P8" s="78"/>
      <c r="Q8" s="88"/>
    </row>
    <row r="9" spans="1:17" ht="24" customHeight="1">
      <c r="A9" s="326" t="s">
        <v>213</v>
      </c>
      <c r="B9" s="327"/>
      <c r="C9" s="327"/>
      <c r="D9" s="327"/>
      <c r="E9" s="327"/>
      <c r="F9" s="327"/>
      <c r="G9" s="327"/>
      <c r="H9" s="327"/>
      <c r="I9" s="327"/>
      <c r="J9" s="327"/>
      <c r="K9" s="1">
        <v>3</v>
      </c>
      <c r="L9" s="219">
        <f>I7+I8</f>
        <v>0</v>
      </c>
      <c r="M9" s="220"/>
      <c r="N9" s="221"/>
      <c r="O9" s="59"/>
      <c r="Q9" s="59"/>
    </row>
    <row r="10" spans="1:17" ht="32">
      <c r="A10" s="309" t="s">
        <v>214</v>
      </c>
      <c r="B10" s="310"/>
      <c r="C10" s="310"/>
      <c r="D10" s="310"/>
      <c r="E10" s="310"/>
      <c r="F10" s="310"/>
      <c r="G10" s="311"/>
      <c r="H10" s="1">
        <v>4</v>
      </c>
      <c r="I10" s="307"/>
      <c r="J10" s="308"/>
      <c r="K10" s="6"/>
      <c r="L10" s="7"/>
      <c r="M10" s="7"/>
      <c r="N10" s="8"/>
      <c r="O10" s="23" t="s">
        <v>239</v>
      </c>
      <c r="P10" s="78" t="s">
        <v>479</v>
      </c>
      <c r="Q10" s="23" t="s">
        <v>338</v>
      </c>
    </row>
    <row r="11" spans="1:17" ht="52.5" customHeight="1">
      <c r="A11" s="309" t="s">
        <v>472</v>
      </c>
      <c r="B11" s="310"/>
      <c r="C11" s="310"/>
      <c r="D11" s="310"/>
      <c r="E11" s="310"/>
      <c r="F11" s="310"/>
      <c r="G11" s="311"/>
      <c r="H11" s="1">
        <v>5</v>
      </c>
      <c r="I11" s="307"/>
      <c r="J11" s="308"/>
      <c r="K11" s="6"/>
      <c r="L11" s="7"/>
      <c r="M11" s="7"/>
      <c r="N11" s="8"/>
      <c r="O11" s="60" t="s">
        <v>238</v>
      </c>
      <c r="P11" s="78" t="s">
        <v>479</v>
      </c>
      <c r="Q11" s="23" t="s">
        <v>339</v>
      </c>
    </row>
    <row r="12" spans="1:17" ht="21" customHeight="1">
      <c r="A12" s="309" t="s">
        <v>215</v>
      </c>
      <c r="B12" s="310"/>
      <c r="C12" s="310"/>
      <c r="D12" s="310"/>
      <c r="E12" s="310"/>
      <c r="F12" s="310"/>
      <c r="G12" s="310"/>
      <c r="H12" s="310"/>
      <c r="I12" s="310"/>
      <c r="J12" s="310"/>
      <c r="K12" s="310"/>
      <c r="L12" s="310"/>
      <c r="M12" s="310"/>
      <c r="N12" s="311"/>
    </row>
    <row r="13" spans="1:17" ht="14.5" customHeight="1">
      <c r="A13" s="86" t="str">
        <f>IF(I10&gt;I11,"","X")</f>
        <v>X</v>
      </c>
      <c r="B13" s="264" t="s">
        <v>217</v>
      </c>
      <c r="C13" s="265"/>
      <c r="D13" s="265"/>
      <c r="E13" s="265"/>
      <c r="F13" s="265"/>
      <c r="G13" s="266"/>
      <c r="H13" s="337">
        <v>6</v>
      </c>
      <c r="I13" s="339">
        <f>IF(A13="X",0,IF(A14="X",ROUNDUP(I10-I11,-3)))</f>
        <v>0</v>
      </c>
      <c r="J13" s="339"/>
      <c r="K13" s="328"/>
      <c r="L13" s="329"/>
      <c r="M13" s="329"/>
      <c r="N13" s="330"/>
      <c r="O13" s="122"/>
      <c r="P13" s="121"/>
    </row>
    <row r="14" spans="1:17" ht="44.5" customHeight="1">
      <c r="A14" s="86" t="str">
        <f>IF(I10&gt;I11,"X","")</f>
        <v/>
      </c>
      <c r="B14" s="309" t="s">
        <v>216</v>
      </c>
      <c r="C14" s="310"/>
      <c r="D14" s="310"/>
      <c r="E14" s="310"/>
      <c r="F14" s="310"/>
      <c r="G14" s="311"/>
      <c r="H14" s="338"/>
      <c r="I14" s="340"/>
      <c r="J14" s="340"/>
      <c r="K14" s="331"/>
      <c r="L14" s="332"/>
      <c r="M14" s="332"/>
      <c r="N14" s="333"/>
      <c r="O14" s="122"/>
      <c r="P14" s="121"/>
      <c r="Q14" s="9">
        <f>IF(A14="X",I10-I11,0)</f>
        <v>0</v>
      </c>
    </row>
    <row r="15" spans="1:17" ht="24" customHeight="1">
      <c r="A15" s="326" t="s">
        <v>218</v>
      </c>
      <c r="B15" s="327"/>
      <c r="C15" s="327"/>
      <c r="D15" s="327"/>
      <c r="E15" s="327"/>
      <c r="F15" s="327"/>
      <c r="G15" s="327"/>
      <c r="H15" s="327"/>
      <c r="I15" s="327"/>
      <c r="J15" s="327"/>
      <c r="K15" s="1">
        <v>7</v>
      </c>
      <c r="L15" s="219">
        <f>IF(A13="X",0,IF(A14="X",ROUND(I13*0.05,2),0))</f>
        <v>0</v>
      </c>
      <c r="M15" s="220"/>
      <c r="N15" s="221"/>
    </row>
    <row r="16" spans="1:17">
      <c r="A16" s="309" t="s">
        <v>219</v>
      </c>
      <c r="B16" s="310"/>
      <c r="C16" s="310"/>
      <c r="D16" s="310"/>
      <c r="E16" s="310"/>
      <c r="F16" s="310"/>
      <c r="G16" s="310"/>
      <c r="H16" s="310"/>
      <c r="I16" s="310"/>
      <c r="J16" s="310"/>
      <c r="K16" s="310"/>
      <c r="L16" s="310"/>
      <c r="M16" s="310"/>
      <c r="N16" s="311"/>
    </row>
    <row r="17" spans="1:17" ht="28.25" customHeight="1">
      <c r="A17" s="86" t="str">
        <f>IF(L9&gt;L15,"","X")</f>
        <v>X</v>
      </c>
      <c r="B17" s="264" t="s">
        <v>220</v>
      </c>
      <c r="C17" s="265"/>
      <c r="D17" s="265"/>
      <c r="E17" s="265"/>
      <c r="F17" s="265"/>
      <c r="G17" s="265"/>
      <c r="H17" s="265"/>
      <c r="I17" s="265"/>
      <c r="J17" s="266"/>
      <c r="K17" s="337">
        <v>8</v>
      </c>
      <c r="L17" s="342">
        <f>IF(A18="X",L9-L15,0)</f>
        <v>0</v>
      </c>
      <c r="M17" s="343"/>
      <c r="N17" s="344"/>
      <c r="O17" s="341"/>
      <c r="P17" s="121"/>
    </row>
    <row r="18" spans="1:17" ht="16">
      <c r="A18" s="86" t="str">
        <f>IF(L9&gt;L15,"X","")</f>
        <v/>
      </c>
      <c r="B18" s="309" t="s">
        <v>221</v>
      </c>
      <c r="C18" s="265"/>
      <c r="D18" s="265"/>
      <c r="E18" s="265"/>
      <c r="F18" s="265"/>
      <c r="G18" s="265"/>
      <c r="H18" s="265"/>
      <c r="I18" s="265"/>
      <c r="J18" s="266"/>
      <c r="K18" s="338"/>
      <c r="L18" s="345"/>
      <c r="M18" s="346"/>
      <c r="N18" s="347"/>
      <c r="O18" s="341"/>
      <c r="P18" s="121"/>
    </row>
    <row r="19" spans="1:17" ht="30.5" customHeight="1">
      <c r="A19" s="352" t="s">
        <v>222</v>
      </c>
      <c r="B19" s="353"/>
      <c r="C19" s="353"/>
      <c r="D19" s="353"/>
      <c r="E19" s="353"/>
      <c r="F19" s="353"/>
      <c r="G19" s="353"/>
      <c r="H19" s="353"/>
      <c r="I19" s="353"/>
      <c r="J19" s="353"/>
      <c r="K19" s="353"/>
      <c r="L19" s="353"/>
      <c r="M19" s="353"/>
      <c r="N19" s="354"/>
    </row>
    <row r="20" spans="1:17" ht="16">
      <c r="A20" s="322" t="s">
        <v>293</v>
      </c>
      <c r="B20" s="278"/>
      <c r="C20" s="278"/>
      <c r="D20" s="278"/>
      <c r="E20" s="278"/>
      <c r="F20" s="278"/>
      <c r="G20" s="278"/>
      <c r="H20" s="278"/>
      <c r="I20" s="278"/>
      <c r="J20" s="278"/>
      <c r="K20" s="278"/>
      <c r="L20" s="278"/>
      <c r="M20" s="278"/>
      <c r="N20" s="279"/>
      <c r="Q20" s="113"/>
    </row>
    <row r="21" spans="1:17" ht="35" customHeight="1">
      <c r="A21" s="326" t="s">
        <v>223</v>
      </c>
      <c r="B21" s="327"/>
      <c r="C21" s="327"/>
      <c r="D21" s="327"/>
      <c r="E21" s="327"/>
      <c r="F21" s="327"/>
      <c r="G21" s="327"/>
      <c r="H21" s="327"/>
      <c r="I21" s="327"/>
      <c r="J21" s="327"/>
      <c r="K21" s="1">
        <v>9</v>
      </c>
      <c r="L21" s="314">
        <f>'FITD Worksheet'!L16</f>
        <v>0</v>
      </c>
      <c r="M21" s="351"/>
      <c r="N21" s="315"/>
      <c r="O21" s="13" t="s">
        <v>483</v>
      </c>
      <c r="Q21" s="113"/>
    </row>
    <row r="22" spans="1:17" ht="14.5" customHeight="1">
      <c r="A22" s="323" t="s">
        <v>224</v>
      </c>
      <c r="B22" s="324"/>
      <c r="C22" s="324"/>
      <c r="D22" s="324"/>
      <c r="E22" s="324"/>
      <c r="F22" s="324"/>
      <c r="G22" s="324"/>
      <c r="H22" s="324"/>
      <c r="I22" s="324"/>
      <c r="J22" s="324"/>
      <c r="K22" s="324"/>
      <c r="L22" s="324"/>
      <c r="M22" s="324"/>
      <c r="N22" s="325"/>
      <c r="O22" s="13"/>
      <c r="Q22" s="113"/>
    </row>
    <row r="23" spans="1:17" ht="16">
      <c r="A23" s="10"/>
      <c r="B23" s="5" t="s">
        <v>225</v>
      </c>
      <c r="C23" s="5"/>
      <c r="D23" s="307"/>
      <c r="E23" s="308"/>
      <c r="F23" s="312" t="s">
        <v>240</v>
      </c>
      <c r="G23" s="312"/>
      <c r="H23" s="312"/>
      <c r="I23" s="312"/>
      <c r="J23" s="312"/>
      <c r="K23" s="312"/>
      <c r="L23" s="312"/>
      <c r="M23" s="312"/>
      <c r="N23" s="313"/>
      <c r="O23" s="13"/>
      <c r="Q23" s="113"/>
    </row>
    <row r="24" spans="1:17" ht="30" customHeight="1">
      <c r="A24" s="10"/>
      <c r="B24" s="5" t="s">
        <v>226</v>
      </c>
      <c r="C24" s="5" t="s">
        <v>54</v>
      </c>
      <c r="D24" s="314">
        <f>'Form 2441'!L30</f>
        <v>0</v>
      </c>
      <c r="E24" s="315"/>
      <c r="F24" s="312" t="s">
        <v>506</v>
      </c>
      <c r="G24" s="312"/>
      <c r="H24" s="312"/>
      <c r="I24" s="312"/>
      <c r="J24" s="312"/>
      <c r="K24" s="312"/>
      <c r="L24" s="312"/>
      <c r="M24" s="312"/>
      <c r="N24" s="313"/>
      <c r="O24" s="122"/>
      <c r="P24" s="183"/>
      <c r="Q24" s="183"/>
    </row>
    <row r="25" spans="1:17" ht="16">
      <c r="A25" s="10"/>
      <c r="B25" s="5" t="s">
        <v>227</v>
      </c>
      <c r="C25" s="5" t="s">
        <v>54</v>
      </c>
      <c r="D25" s="307"/>
      <c r="E25" s="308"/>
      <c r="F25" s="312" t="s">
        <v>241</v>
      </c>
      <c r="G25" s="312"/>
      <c r="H25" s="312"/>
      <c r="I25" s="312"/>
      <c r="J25" s="312"/>
      <c r="K25" s="312"/>
      <c r="L25" s="312"/>
      <c r="M25" s="312"/>
      <c r="N25" s="313"/>
      <c r="O25" s="13"/>
      <c r="Q25" s="113"/>
    </row>
    <row r="26" spans="1:17" ht="16">
      <c r="A26" s="10"/>
      <c r="B26" s="5" t="s">
        <v>228</v>
      </c>
      <c r="C26" s="5" t="s">
        <v>54</v>
      </c>
      <c r="D26" s="307"/>
      <c r="E26" s="308"/>
      <c r="F26" s="312" t="s">
        <v>242</v>
      </c>
      <c r="G26" s="312"/>
      <c r="H26" s="312"/>
      <c r="I26" s="312"/>
      <c r="J26" s="312"/>
      <c r="K26" s="312"/>
      <c r="L26" s="312"/>
      <c r="M26" s="312"/>
      <c r="N26" s="313"/>
      <c r="O26" s="13"/>
      <c r="P26" s="87"/>
    </row>
    <row r="27" spans="1:17" ht="16">
      <c r="A27" s="10"/>
      <c r="B27" s="5" t="s">
        <v>229</v>
      </c>
      <c r="C27" s="5" t="s">
        <v>54</v>
      </c>
      <c r="D27" s="307"/>
      <c r="E27" s="308"/>
      <c r="F27" s="312" t="s">
        <v>243</v>
      </c>
      <c r="G27" s="312"/>
      <c r="H27" s="312"/>
      <c r="I27" s="312"/>
      <c r="J27" s="312"/>
      <c r="K27" s="312"/>
      <c r="L27" s="312"/>
      <c r="M27" s="312"/>
      <c r="N27" s="313"/>
      <c r="O27" s="13"/>
      <c r="P27" s="87"/>
    </row>
    <row r="28" spans="1:17" ht="16">
      <c r="A28" s="10"/>
      <c r="B28" s="5" t="s">
        <v>230</v>
      </c>
      <c r="C28" s="5" t="s">
        <v>54</v>
      </c>
      <c r="D28" s="307"/>
      <c r="E28" s="308"/>
      <c r="F28" s="312" t="s">
        <v>244</v>
      </c>
      <c r="G28" s="312"/>
      <c r="H28" s="312"/>
      <c r="I28" s="312"/>
      <c r="J28" s="312"/>
      <c r="K28" s="312"/>
      <c r="L28" s="312"/>
      <c r="M28" s="312"/>
      <c r="N28" s="313"/>
      <c r="O28" s="13"/>
      <c r="P28" s="87"/>
    </row>
    <row r="29" spans="1:17" ht="16">
      <c r="A29" s="10"/>
      <c r="B29" s="5" t="s">
        <v>231</v>
      </c>
      <c r="C29" s="5" t="s">
        <v>54</v>
      </c>
      <c r="D29" s="307"/>
      <c r="E29" s="308"/>
      <c r="F29" s="312" t="s">
        <v>245</v>
      </c>
      <c r="G29" s="312"/>
      <c r="H29" s="312"/>
      <c r="I29" s="312"/>
      <c r="J29" s="312"/>
      <c r="K29" s="312"/>
      <c r="L29" s="312"/>
      <c r="M29" s="312"/>
      <c r="N29" s="313"/>
      <c r="O29" s="13"/>
      <c r="P29" s="87"/>
    </row>
    <row r="30" spans="1:17" ht="16">
      <c r="A30" s="10"/>
      <c r="B30" s="5" t="s">
        <v>232</v>
      </c>
      <c r="C30" s="5" t="s">
        <v>54</v>
      </c>
      <c r="D30" s="307"/>
      <c r="E30" s="308"/>
      <c r="F30" s="312" t="s">
        <v>246</v>
      </c>
      <c r="G30" s="312"/>
      <c r="H30" s="312"/>
      <c r="I30" s="312"/>
      <c r="J30" s="312"/>
      <c r="K30" s="312"/>
      <c r="L30" s="312"/>
      <c r="M30" s="312"/>
      <c r="N30" s="313"/>
      <c r="O30" s="13"/>
      <c r="P30" s="87"/>
    </row>
    <row r="31" spans="1:17" ht="16">
      <c r="A31" s="10"/>
      <c r="B31" s="5" t="s">
        <v>233</v>
      </c>
      <c r="C31" s="4">
        <v>10</v>
      </c>
      <c r="D31" s="355">
        <f>SUM(D23:E30)</f>
        <v>0</v>
      </c>
      <c r="E31" s="356"/>
      <c r="F31" s="324"/>
      <c r="G31" s="324"/>
      <c r="H31" s="324"/>
      <c r="I31" s="324"/>
      <c r="J31" s="324"/>
      <c r="K31" s="324"/>
      <c r="L31" s="324"/>
      <c r="M31" s="324"/>
      <c r="N31" s="325"/>
      <c r="O31" s="13"/>
      <c r="P31" s="87"/>
    </row>
    <row r="32" spans="1:17">
      <c r="A32" s="309" t="s">
        <v>234</v>
      </c>
      <c r="B32" s="310"/>
      <c r="C32" s="310"/>
      <c r="D32" s="310"/>
      <c r="E32" s="310"/>
      <c r="F32" s="310"/>
      <c r="G32" s="310"/>
      <c r="H32" s="310"/>
      <c r="I32" s="310"/>
      <c r="J32" s="310"/>
      <c r="K32" s="310"/>
      <c r="L32" s="310"/>
      <c r="M32" s="310"/>
      <c r="N32" s="311"/>
    </row>
    <row r="33" spans="1:16" ht="28.25" customHeight="1">
      <c r="A33" s="86" t="str">
        <f>IF(D31=L21,"X","")</f>
        <v>X</v>
      </c>
      <c r="B33" s="264" t="s">
        <v>235</v>
      </c>
      <c r="C33" s="265"/>
      <c r="D33" s="265"/>
      <c r="E33" s="265"/>
      <c r="F33" s="265"/>
      <c r="G33" s="265"/>
      <c r="H33" s="265"/>
      <c r="I33" s="265"/>
      <c r="J33" s="266"/>
      <c r="K33" s="337">
        <v>11</v>
      </c>
      <c r="L33" s="342">
        <f>IF(A34="X",L21-D31,0)</f>
        <v>0</v>
      </c>
      <c r="M33" s="343"/>
      <c r="N33" s="344"/>
      <c r="O33" s="341"/>
      <c r="P33" s="121"/>
    </row>
    <row r="34" spans="1:16" ht="16">
      <c r="A34" s="86" t="str">
        <f>IF(L21&gt;D31,"X","")</f>
        <v/>
      </c>
      <c r="B34" s="309" t="s">
        <v>236</v>
      </c>
      <c r="C34" s="265"/>
      <c r="D34" s="265"/>
      <c r="E34" s="265"/>
      <c r="F34" s="265"/>
      <c r="G34" s="265"/>
      <c r="H34" s="265"/>
      <c r="I34" s="265"/>
      <c r="J34" s="266"/>
      <c r="K34" s="338"/>
      <c r="L34" s="345"/>
      <c r="M34" s="346"/>
      <c r="N34" s="347"/>
      <c r="O34" s="341"/>
      <c r="P34" s="121"/>
    </row>
    <row r="35" spans="1:16" ht="33" customHeight="1">
      <c r="A35" s="348" t="s">
        <v>481</v>
      </c>
      <c r="B35" s="349"/>
      <c r="C35" s="349"/>
      <c r="D35" s="349"/>
      <c r="E35" s="349"/>
      <c r="F35" s="349"/>
      <c r="G35" s="349"/>
      <c r="H35" s="349"/>
      <c r="I35" s="349"/>
      <c r="J35" s="349"/>
      <c r="K35" s="349"/>
      <c r="L35" s="349"/>
      <c r="M35" s="349"/>
      <c r="N35" s="350"/>
    </row>
    <row r="36" spans="1:16" ht="33.75" customHeight="1">
      <c r="A36" s="86" t="str">
        <f>IF(L17&gt;L33,"X","")</f>
        <v/>
      </c>
      <c r="B36" s="264" t="s">
        <v>247</v>
      </c>
      <c r="C36" s="265"/>
      <c r="D36" s="265"/>
      <c r="E36" s="265"/>
      <c r="F36" s="265"/>
      <c r="G36" s="265"/>
      <c r="H36" s="265"/>
      <c r="I36" s="265"/>
      <c r="J36" s="266"/>
      <c r="K36" s="337">
        <v>12</v>
      </c>
      <c r="L36" s="358">
        <f>IF(AND(A36="X",L17&gt;L33),L33,IF(AND(A37="X",L17&lt;=L33),L17,0))</f>
        <v>0</v>
      </c>
      <c r="M36" s="358"/>
      <c r="N36" s="358"/>
      <c r="O36" s="341"/>
      <c r="P36" s="121"/>
    </row>
    <row r="37" spans="1:16" ht="16">
      <c r="A37" s="86" t="str">
        <f>IF(L17&lt;L33,"X","")</f>
        <v/>
      </c>
      <c r="B37" s="309" t="s">
        <v>237</v>
      </c>
      <c r="C37" s="265"/>
      <c r="D37" s="265"/>
      <c r="E37" s="265"/>
      <c r="F37" s="265"/>
      <c r="G37" s="265"/>
      <c r="H37" s="265"/>
      <c r="I37" s="265"/>
      <c r="J37" s="266"/>
      <c r="K37" s="357"/>
      <c r="L37" s="359"/>
      <c r="M37" s="359"/>
      <c r="N37" s="359"/>
      <c r="O37" s="341"/>
      <c r="P37" s="121"/>
    </row>
  </sheetData>
  <sheetProtection algorithmName="SHA-512" hashValue="NGtTCcPnh5cLOeLUPQVE3UJMpl5/LG+YnFbXOTosZit01C89+kJm4O3pZPcXnCzF2S+RIsgHPKQEzlwtw7FcEA==" saltValue="y0DfNmnjBnb3Fp6zEbXD0w==" spinCount="100000" sheet="1" objects="1" scenarios="1"/>
  <mergeCells count="64">
    <mergeCell ref="B36:J36"/>
    <mergeCell ref="K36:K37"/>
    <mergeCell ref="L36:N37"/>
    <mergeCell ref="O36:O37"/>
    <mergeCell ref="B37:J37"/>
    <mergeCell ref="B33:J33"/>
    <mergeCell ref="K33:K34"/>
    <mergeCell ref="L33:N34"/>
    <mergeCell ref="O33:O34"/>
    <mergeCell ref="B34:J34"/>
    <mergeCell ref="O17:O18"/>
    <mergeCell ref="B18:J18"/>
    <mergeCell ref="K17:K18"/>
    <mergeCell ref="L17:N18"/>
    <mergeCell ref="A35:N35"/>
    <mergeCell ref="A21:J21"/>
    <mergeCell ref="L21:N21"/>
    <mergeCell ref="A20:N20"/>
    <mergeCell ref="A19:N19"/>
    <mergeCell ref="D27:E27"/>
    <mergeCell ref="F27:N27"/>
    <mergeCell ref="F25:N25"/>
    <mergeCell ref="D26:E26"/>
    <mergeCell ref="F26:N26"/>
    <mergeCell ref="D31:E31"/>
    <mergeCell ref="F31:N31"/>
    <mergeCell ref="A11:G11"/>
    <mergeCell ref="I11:J11"/>
    <mergeCell ref="A12:N12"/>
    <mergeCell ref="B13:G13"/>
    <mergeCell ref="B14:G14"/>
    <mergeCell ref="H13:H14"/>
    <mergeCell ref="I13:J14"/>
    <mergeCell ref="I7:J7"/>
    <mergeCell ref="A9:J9"/>
    <mergeCell ref="L9:N9"/>
    <mergeCell ref="I8:J8"/>
    <mergeCell ref="A7:E7"/>
    <mergeCell ref="A1:N2"/>
    <mergeCell ref="A3:N3"/>
    <mergeCell ref="A6:N6"/>
    <mergeCell ref="A22:N22"/>
    <mergeCell ref="D23:E23"/>
    <mergeCell ref="F23:N23"/>
    <mergeCell ref="A15:J15"/>
    <mergeCell ref="L15:N15"/>
    <mergeCell ref="K13:N14"/>
    <mergeCell ref="A16:N16"/>
    <mergeCell ref="B17:J17"/>
    <mergeCell ref="A4:N4"/>
    <mergeCell ref="B5:N5"/>
    <mergeCell ref="A8:E8"/>
    <mergeCell ref="I10:J10"/>
    <mergeCell ref="A10:G10"/>
    <mergeCell ref="D25:E25"/>
    <mergeCell ref="A32:N32"/>
    <mergeCell ref="D30:E30"/>
    <mergeCell ref="F30:N30"/>
    <mergeCell ref="D24:E24"/>
    <mergeCell ref="F24:N24"/>
    <mergeCell ref="D28:E28"/>
    <mergeCell ref="F28:N28"/>
    <mergeCell ref="D29:E29"/>
    <mergeCell ref="F29:N29"/>
  </mergeCells>
  <phoneticPr fontId="15" type="noConversion"/>
  <printOptions horizontalCentered="1"/>
  <pageMargins left="0.25" right="0.25" top="0.5" bottom="0.5" header="0.3" footer="0.3"/>
  <pageSetup scale="80" fitToHeight="0" orientation="portrait" r:id="rId1"/>
  <headerFooter>
    <oddFooter>&amp;L&amp;A&amp;R&amp;D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B0FA-B634-41A8-96EF-1A097B0EB084}">
  <sheetPr codeName="Sheet5">
    <pageSetUpPr fitToPage="1"/>
  </sheetPr>
  <dimension ref="A1:X107"/>
  <sheetViews>
    <sheetView topLeftCell="A101" workbookViewId="0">
      <selection activeCell="A39" sqref="A39:XFD39"/>
    </sheetView>
  </sheetViews>
  <sheetFormatPr baseColWidth="10" defaultColWidth="8.83203125" defaultRowHeight="15"/>
  <cols>
    <col min="1" max="1" width="7.5" style="28" customWidth="1"/>
    <col min="2" max="2" width="17.5" style="28" customWidth="1"/>
    <col min="3" max="3" width="3.5" style="28" customWidth="1"/>
    <col min="4" max="4" width="12.6640625" style="28" customWidth="1"/>
    <col min="5" max="11" width="8.83203125" style="28"/>
    <col min="12" max="12" width="5.1640625" style="28" customWidth="1"/>
    <col min="13" max="14" width="8.83203125" style="28"/>
    <col min="15" max="15" width="57.33203125" style="123" customWidth="1"/>
    <col min="16" max="16" width="1.6640625" style="28" customWidth="1"/>
    <col min="17" max="17" width="7.83203125" style="28" customWidth="1"/>
    <col min="18" max="18" width="4.33203125" style="28" customWidth="1"/>
    <col min="19" max="16384" width="8.83203125" style="28"/>
  </cols>
  <sheetData>
    <row r="1" spans="1:16" ht="15" customHeight="1">
      <c r="A1" s="298" t="s">
        <v>343</v>
      </c>
      <c r="B1" s="298"/>
      <c r="C1" s="298"/>
      <c r="D1" s="298"/>
      <c r="E1" s="298"/>
      <c r="F1" s="298"/>
      <c r="G1" s="298"/>
      <c r="H1" s="298"/>
      <c r="I1" s="298"/>
      <c r="J1" s="298"/>
      <c r="K1" s="298"/>
      <c r="L1" s="298"/>
      <c r="M1" s="298"/>
      <c r="N1" s="298"/>
      <c r="O1" s="123" t="s">
        <v>474</v>
      </c>
    </row>
    <row r="2" spans="1:16" ht="48">
      <c r="A2" s="298"/>
      <c r="B2" s="298"/>
      <c r="C2" s="298"/>
      <c r="D2" s="298"/>
      <c r="E2" s="298"/>
      <c r="F2" s="298"/>
      <c r="G2" s="298"/>
      <c r="H2" s="298"/>
      <c r="I2" s="298"/>
      <c r="J2" s="298"/>
      <c r="K2" s="298"/>
      <c r="L2" s="298"/>
      <c r="M2" s="298"/>
      <c r="N2" s="298"/>
      <c r="O2" s="124" t="s">
        <v>478</v>
      </c>
    </row>
    <row r="3" spans="1:16" ht="19">
      <c r="A3" s="374" t="s">
        <v>294</v>
      </c>
      <c r="B3" s="374"/>
      <c r="C3" s="374"/>
      <c r="D3" s="374"/>
      <c r="E3" s="374"/>
      <c r="F3" s="374"/>
      <c r="G3" s="374"/>
      <c r="H3" s="374"/>
      <c r="I3" s="374"/>
      <c r="J3" s="374"/>
      <c r="K3" s="374"/>
      <c r="L3" s="374"/>
      <c r="M3" s="374"/>
      <c r="N3" s="374"/>
    </row>
    <row r="4" spans="1:16" ht="38.25" customHeight="1">
      <c r="A4" s="375" t="s">
        <v>283</v>
      </c>
      <c r="B4" s="375"/>
      <c r="C4" s="375"/>
      <c r="D4" s="375"/>
      <c r="E4" s="375"/>
      <c r="F4" s="375"/>
      <c r="G4" s="375"/>
      <c r="H4" s="375"/>
      <c r="I4" s="375"/>
      <c r="J4" s="375"/>
      <c r="K4" s="375"/>
      <c r="L4" s="375"/>
      <c r="M4" s="375"/>
      <c r="N4" s="375"/>
    </row>
    <row r="5" spans="1:16" ht="16">
      <c r="A5" s="322" t="s">
        <v>207</v>
      </c>
      <c r="B5" s="278"/>
      <c r="C5" s="278"/>
      <c r="D5" s="278"/>
      <c r="E5" s="278"/>
      <c r="F5" s="278"/>
      <c r="G5" s="278"/>
      <c r="H5" s="278"/>
      <c r="I5" s="278"/>
      <c r="J5" s="278"/>
      <c r="K5" s="278"/>
      <c r="L5" s="278"/>
      <c r="M5" s="278"/>
      <c r="N5" s="279"/>
    </row>
    <row r="6" spans="1:16" ht="32">
      <c r="A6" s="309" t="s">
        <v>209</v>
      </c>
      <c r="B6" s="310"/>
      <c r="C6" s="310"/>
      <c r="D6" s="310"/>
      <c r="E6" s="311"/>
      <c r="F6" s="143"/>
      <c r="G6" s="24" t="s">
        <v>211</v>
      </c>
      <c r="H6" s="1">
        <v>1</v>
      </c>
      <c r="I6" s="219">
        <f>ROUND(F6*2000,0)</f>
        <v>0</v>
      </c>
      <c r="J6" s="221"/>
      <c r="K6" s="32"/>
      <c r="L6" s="33"/>
      <c r="M6" s="33"/>
      <c r="N6" s="34"/>
      <c r="O6" s="167" t="s">
        <v>337</v>
      </c>
      <c r="P6" s="23"/>
    </row>
    <row r="7" spans="1:16" ht="46.25" customHeight="1">
      <c r="A7" s="309" t="s">
        <v>210</v>
      </c>
      <c r="B7" s="310"/>
      <c r="C7" s="310"/>
      <c r="D7" s="310"/>
      <c r="E7" s="310"/>
      <c r="F7" s="143"/>
      <c r="G7" s="29" t="s">
        <v>212</v>
      </c>
      <c r="H7" s="1">
        <v>2</v>
      </c>
      <c r="I7" s="219">
        <f>ROUND(F7*500,2)</f>
        <v>0</v>
      </c>
      <c r="J7" s="221"/>
      <c r="K7" s="32"/>
      <c r="L7" s="33"/>
      <c r="M7" s="33"/>
      <c r="N7" s="34"/>
      <c r="O7" s="167" t="s">
        <v>250</v>
      </c>
    </row>
    <row r="8" spans="1:16" ht="24" customHeight="1">
      <c r="A8" s="326" t="s">
        <v>213</v>
      </c>
      <c r="B8" s="327"/>
      <c r="C8" s="327"/>
      <c r="D8" s="327"/>
      <c r="E8" s="327"/>
      <c r="F8" s="327"/>
      <c r="G8" s="327"/>
      <c r="H8" s="327"/>
      <c r="I8" s="327"/>
      <c r="J8" s="327"/>
      <c r="K8" s="1">
        <v>3</v>
      </c>
      <c r="L8" s="219">
        <f>I6+I7</f>
        <v>0</v>
      </c>
      <c r="M8" s="220"/>
      <c r="N8" s="221"/>
      <c r="O8" s="164"/>
    </row>
    <row r="9" spans="1:16" ht="24" customHeight="1">
      <c r="A9" s="309" t="s">
        <v>214</v>
      </c>
      <c r="B9" s="310"/>
      <c r="C9" s="310"/>
      <c r="D9" s="310"/>
      <c r="E9" s="310"/>
      <c r="F9" s="310"/>
      <c r="G9" s="311"/>
      <c r="H9" s="1">
        <v>4</v>
      </c>
      <c r="I9" s="307"/>
      <c r="J9" s="308"/>
      <c r="K9" s="32"/>
      <c r="L9" s="33"/>
      <c r="M9" s="33"/>
      <c r="N9" s="34"/>
      <c r="O9" s="167" t="s">
        <v>340</v>
      </c>
      <c r="P9" s="23"/>
    </row>
    <row r="10" spans="1:16" ht="43.25" customHeight="1">
      <c r="A10" s="309" t="s">
        <v>284</v>
      </c>
      <c r="B10" s="310"/>
      <c r="C10" s="310"/>
      <c r="D10" s="310"/>
      <c r="E10" s="310"/>
      <c r="F10" s="310"/>
      <c r="G10" s="311"/>
      <c r="H10" s="1">
        <v>5</v>
      </c>
      <c r="I10" s="307"/>
      <c r="J10" s="308"/>
      <c r="K10" s="32"/>
      <c r="L10" s="33"/>
      <c r="M10" s="33"/>
      <c r="N10" s="34"/>
      <c r="O10" s="150" t="s">
        <v>341</v>
      </c>
      <c r="P10" s="23"/>
    </row>
    <row r="11" spans="1:16">
      <c r="A11" s="309" t="s">
        <v>285</v>
      </c>
      <c r="B11" s="310"/>
      <c r="C11" s="310"/>
      <c r="D11" s="310"/>
      <c r="E11" s="310"/>
      <c r="F11" s="310"/>
      <c r="G11" s="311"/>
      <c r="H11" s="1">
        <v>6</v>
      </c>
      <c r="I11" s="365">
        <f>I9+I10</f>
        <v>0</v>
      </c>
      <c r="J11" s="367"/>
      <c r="K11" s="32"/>
      <c r="L11" s="33"/>
      <c r="M11" s="33"/>
      <c r="N11" s="34"/>
      <c r="O11" s="150"/>
      <c r="P11" s="59"/>
    </row>
    <row r="12" spans="1:16" ht="43.25" customHeight="1">
      <c r="A12" s="309" t="s">
        <v>450</v>
      </c>
      <c r="B12" s="310"/>
      <c r="C12" s="310"/>
      <c r="D12" s="310"/>
      <c r="E12" s="310"/>
      <c r="F12" s="310"/>
      <c r="G12" s="311"/>
      <c r="H12" s="1">
        <v>7</v>
      </c>
      <c r="I12" s="307"/>
      <c r="J12" s="308"/>
      <c r="K12" s="32"/>
      <c r="L12" s="33"/>
      <c r="M12" s="33"/>
      <c r="N12" s="34"/>
      <c r="O12" s="150" t="s">
        <v>342</v>
      </c>
      <c r="P12" s="78"/>
    </row>
    <row r="13" spans="1:16" ht="21" customHeight="1">
      <c r="A13" s="309" t="s">
        <v>286</v>
      </c>
      <c r="B13" s="310"/>
      <c r="C13" s="310"/>
      <c r="D13" s="310"/>
      <c r="E13" s="310"/>
      <c r="F13" s="310"/>
      <c r="G13" s="310"/>
      <c r="H13" s="310"/>
      <c r="I13" s="310"/>
      <c r="J13" s="310"/>
      <c r="K13" s="310"/>
      <c r="L13" s="310"/>
      <c r="M13" s="310"/>
      <c r="N13" s="311"/>
      <c r="O13" s="164"/>
    </row>
    <row r="14" spans="1:16" ht="14.5" customHeight="1">
      <c r="A14" s="86" t="str">
        <f>IF(I11&gt;I12,"","X")</f>
        <v>X</v>
      </c>
      <c r="B14" s="264" t="s">
        <v>287</v>
      </c>
      <c r="C14" s="265"/>
      <c r="D14" s="265"/>
      <c r="E14" s="265"/>
      <c r="F14" s="265"/>
      <c r="G14" s="266"/>
      <c r="H14" s="337">
        <v>8</v>
      </c>
      <c r="I14" s="339">
        <f>IF(A14="X",0,IF(A15="X",ROUNDUP(I11-I12,-3),0))</f>
        <v>0</v>
      </c>
      <c r="J14" s="339"/>
      <c r="K14" s="328"/>
      <c r="L14" s="329"/>
      <c r="M14" s="329"/>
      <c r="N14" s="330"/>
      <c r="O14" s="122"/>
    </row>
    <row r="15" spans="1:16" ht="44.5" customHeight="1">
      <c r="A15" s="86" t="str">
        <f>IF(I11&gt;I12,"X","")</f>
        <v/>
      </c>
      <c r="B15" s="309" t="s">
        <v>288</v>
      </c>
      <c r="C15" s="310"/>
      <c r="D15" s="310"/>
      <c r="E15" s="310"/>
      <c r="F15" s="310"/>
      <c r="G15" s="311"/>
      <c r="H15" s="338"/>
      <c r="I15" s="340"/>
      <c r="J15" s="340"/>
      <c r="K15" s="331"/>
      <c r="L15" s="332"/>
      <c r="M15" s="332"/>
      <c r="N15" s="333"/>
      <c r="O15" s="122"/>
      <c r="P15" s="28">
        <f>IF(A15="X",I9-I10,0)</f>
        <v>0</v>
      </c>
    </row>
    <row r="16" spans="1:16" ht="24" customHeight="1">
      <c r="A16" s="326" t="s">
        <v>289</v>
      </c>
      <c r="B16" s="327"/>
      <c r="C16" s="327"/>
      <c r="D16" s="327"/>
      <c r="E16" s="327"/>
      <c r="F16" s="327"/>
      <c r="G16" s="327"/>
      <c r="H16" s="327"/>
      <c r="I16" s="327"/>
      <c r="J16" s="327"/>
      <c r="K16" s="1">
        <v>9</v>
      </c>
      <c r="L16" s="219">
        <f>IF(A14="X",0,IF(A15="X",ROUND(I15*0.05,2),0))</f>
        <v>0</v>
      </c>
      <c r="M16" s="220"/>
      <c r="N16" s="221"/>
      <c r="O16" s="164"/>
    </row>
    <row r="17" spans="1:16">
      <c r="A17" s="309" t="s">
        <v>290</v>
      </c>
      <c r="B17" s="310"/>
      <c r="C17" s="310"/>
      <c r="D17" s="310"/>
      <c r="E17" s="310"/>
      <c r="F17" s="310"/>
      <c r="G17" s="310"/>
      <c r="H17" s="310"/>
      <c r="I17" s="310"/>
      <c r="J17" s="310"/>
      <c r="K17" s="310"/>
      <c r="L17" s="310"/>
      <c r="M17" s="310"/>
      <c r="N17" s="311"/>
      <c r="O17" s="164"/>
    </row>
    <row r="18" spans="1:16" ht="48" customHeight="1">
      <c r="A18" s="86" t="str">
        <f>IF(L8&gt;L16,"","X")</f>
        <v>X</v>
      </c>
      <c r="B18" s="264" t="s">
        <v>291</v>
      </c>
      <c r="C18" s="265"/>
      <c r="D18" s="265"/>
      <c r="E18" s="265"/>
      <c r="F18" s="265"/>
      <c r="G18" s="265"/>
      <c r="H18" s="265"/>
      <c r="I18" s="265"/>
      <c r="J18" s="266"/>
      <c r="K18" s="337">
        <v>10</v>
      </c>
      <c r="L18" s="342">
        <f>IF(A19="X",L8-L16,0)</f>
        <v>0</v>
      </c>
      <c r="M18" s="343"/>
      <c r="N18" s="344"/>
      <c r="O18" s="122"/>
    </row>
    <row r="19" spans="1:16" ht="16">
      <c r="A19" s="86" t="str">
        <f>IF(L8&gt;L16,"X","")</f>
        <v/>
      </c>
      <c r="B19" s="309" t="s">
        <v>427</v>
      </c>
      <c r="C19" s="265"/>
      <c r="D19" s="265"/>
      <c r="E19" s="265"/>
      <c r="F19" s="265"/>
      <c r="G19" s="265"/>
      <c r="H19" s="265"/>
      <c r="I19" s="265"/>
      <c r="J19" s="266"/>
      <c r="K19" s="338"/>
      <c r="L19" s="345"/>
      <c r="M19" s="346"/>
      <c r="N19" s="347"/>
      <c r="O19" s="122"/>
    </row>
    <row r="20" spans="1:16" ht="30.5" customHeight="1">
      <c r="A20" s="352" t="s">
        <v>222</v>
      </c>
      <c r="B20" s="353"/>
      <c r="C20" s="353"/>
      <c r="D20" s="353"/>
      <c r="E20" s="353"/>
      <c r="F20" s="353"/>
      <c r="G20" s="353"/>
      <c r="H20" s="353"/>
      <c r="I20" s="353"/>
      <c r="J20" s="353"/>
      <c r="K20" s="353"/>
      <c r="L20" s="353"/>
      <c r="M20" s="353"/>
      <c r="N20" s="354"/>
      <c r="O20" s="164"/>
    </row>
    <row r="21" spans="1:16" ht="16">
      <c r="A21" s="322" t="s">
        <v>292</v>
      </c>
      <c r="B21" s="278"/>
      <c r="C21" s="278"/>
      <c r="D21" s="278"/>
      <c r="E21" s="278"/>
      <c r="F21" s="278"/>
      <c r="G21" s="278"/>
      <c r="H21" s="278"/>
      <c r="I21" s="278"/>
      <c r="J21" s="278"/>
      <c r="K21" s="278"/>
      <c r="L21" s="278"/>
      <c r="M21" s="278"/>
      <c r="N21" s="279"/>
      <c r="O21" s="164"/>
      <c r="P21" s="113"/>
    </row>
    <row r="22" spans="1:16" ht="35" customHeight="1">
      <c r="A22" s="326" t="s">
        <v>295</v>
      </c>
      <c r="B22" s="327"/>
      <c r="C22" s="327"/>
      <c r="D22" s="327"/>
      <c r="E22" s="327"/>
      <c r="F22" s="327"/>
      <c r="G22" s="327"/>
      <c r="H22" s="327"/>
      <c r="I22" s="327"/>
      <c r="J22" s="327"/>
      <c r="K22" s="1">
        <v>11</v>
      </c>
      <c r="L22" s="314">
        <f>'FITD Worksheet'!L16</f>
        <v>0</v>
      </c>
      <c r="M22" s="351"/>
      <c r="N22" s="315"/>
      <c r="O22" s="173" t="s">
        <v>484</v>
      </c>
      <c r="P22" s="113"/>
    </row>
    <row r="23" spans="1:16" ht="14.5" customHeight="1">
      <c r="A23" s="323" t="s">
        <v>296</v>
      </c>
      <c r="B23" s="324"/>
      <c r="C23" s="324"/>
      <c r="D23" s="324"/>
      <c r="E23" s="324"/>
      <c r="F23" s="324"/>
      <c r="G23" s="324"/>
      <c r="H23" s="324"/>
      <c r="I23" s="324"/>
      <c r="J23" s="324"/>
      <c r="K23" s="324"/>
      <c r="L23" s="324"/>
      <c r="M23" s="324"/>
      <c r="N23" s="325"/>
      <c r="O23" s="173"/>
      <c r="P23" s="113"/>
    </row>
    <row r="24" spans="1:16" ht="16">
      <c r="A24" s="36"/>
      <c r="B24" s="31" t="s">
        <v>225</v>
      </c>
      <c r="C24" s="31"/>
      <c r="D24" s="307"/>
      <c r="E24" s="308"/>
      <c r="F24" s="324" t="s">
        <v>240</v>
      </c>
      <c r="G24" s="324"/>
      <c r="H24" s="324"/>
      <c r="I24" s="324"/>
      <c r="J24" s="324"/>
      <c r="K24" s="324"/>
      <c r="L24" s="324"/>
      <c r="M24" s="324"/>
      <c r="N24" s="325"/>
      <c r="O24" s="173"/>
      <c r="P24" s="113"/>
    </row>
    <row r="25" spans="1:16" ht="16">
      <c r="A25" s="36"/>
      <c r="B25" s="31" t="s">
        <v>226</v>
      </c>
      <c r="C25" s="31" t="s">
        <v>54</v>
      </c>
      <c r="D25" s="368">
        <f>'Form 2441'!L30</f>
        <v>0</v>
      </c>
      <c r="E25" s="369"/>
      <c r="F25" s="324" t="s">
        <v>506</v>
      </c>
      <c r="G25" s="324"/>
      <c r="H25" s="324"/>
      <c r="I25" s="324"/>
      <c r="J25" s="324"/>
      <c r="K25" s="324"/>
      <c r="L25" s="324"/>
      <c r="M25" s="324"/>
      <c r="N25" s="325"/>
      <c r="O25" s="173"/>
      <c r="P25" s="113"/>
    </row>
    <row r="26" spans="1:16" ht="16">
      <c r="A26" s="36"/>
      <c r="B26" s="31" t="s">
        <v>227</v>
      </c>
      <c r="C26" s="31" t="s">
        <v>54</v>
      </c>
      <c r="D26" s="307"/>
      <c r="E26" s="308"/>
      <c r="F26" s="324" t="s">
        <v>241</v>
      </c>
      <c r="G26" s="324"/>
      <c r="H26" s="324"/>
      <c r="I26" s="324"/>
      <c r="J26" s="324"/>
      <c r="K26" s="324"/>
      <c r="L26" s="324"/>
      <c r="M26" s="324"/>
      <c r="N26" s="325"/>
      <c r="O26" s="173"/>
      <c r="P26" s="113"/>
    </row>
    <row r="27" spans="1:16" ht="16">
      <c r="A27" s="36"/>
      <c r="B27" s="31" t="s">
        <v>228</v>
      </c>
      <c r="C27" s="31" t="s">
        <v>54</v>
      </c>
      <c r="D27" s="307"/>
      <c r="E27" s="308"/>
      <c r="F27" s="324" t="s">
        <v>242</v>
      </c>
      <c r="G27" s="324"/>
      <c r="H27" s="324"/>
      <c r="I27" s="324"/>
      <c r="J27" s="324"/>
      <c r="K27" s="324"/>
      <c r="L27" s="324"/>
      <c r="M27" s="324"/>
      <c r="N27" s="325"/>
      <c r="O27" s="173"/>
    </row>
    <row r="28" spans="1:16" ht="16">
      <c r="A28" s="36"/>
      <c r="B28" s="31" t="s">
        <v>297</v>
      </c>
      <c r="C28" s="31" t="s">
        <v>54</v>
      </c>
      <c r="D28" s="307"/>
      <c r="E28" s="308"/>
      <c r="F28" s="324" t="s">
        <v>243</v>
      </c>
      <c r="G28" s="324"/>
      <c r="H28" s="324"/>
      <c r="I28" s="324"/>
      <c r="J28" s="324"/>
      <c r="K28" s="324"/>
      <c r="L28" s="324"/>
      <c r="M28" s="324"/>
      <c r="N28" s="325"/>
      <c r="O28" s="173"/>
    </row>
    <row r="29" spans="1:16" ht="16">
      <c r="A29" s="36"/>
      <c r="B29" s="31" t="s">
        <v>298</v>
      </c>
      <c r="C29" s="31" t="s">
        <v>54</v>
      </c>
      <c r="D29" s="307"/>
      <c r="E29" s="308"/>
      <c r="F29" s="324" t="s">
        <v>244</v>
      </c>
      <c r="G29" s="324"/>
      <c r="H29" s="324"/>
      <c r="I29" s="324"/>
      <c r="J29" s="324"/>
      <c r="K29" s="324"/>
      <c r="L29" s="324"/>
      <c r="M29" s="324"/>
      <c r="N29" s="325"/>
      <c r="O29" s="173"/>
    </row>
    <row r="30" spans="1:16" ht="16">
      <c r="A30" s="36"/>
      <c r="B30" s="31" t="s">
        <v>231</v>
      </c>
      <c r="C30" s="31" t="s">
        <v>54</v>
      </c>
      <c r="D30" s="307"/>
      <c r="E30" s="308"/>
      <c r="F30" s="324" t="s">
        <v>245</v>
      </c>
      <c r="G30" s="324"/>
      <c r="H30" s="324"/>
      <c r="I30" s="324"/>
      <c r="J30" s="324"/>
      <c r="K30" s="324"/>
      <c r="L30" s="324"/>
      <c r="M30" s="324"/>
      <c r="N30" s="325"/>
      <c r="O30" s="173"/>
    </row>
    <row r="31" spans="1:16" ht="16">
      <c r="A31" s="36"/>
      <c r="B31" s="31" t="s">
        <v>232</v>
      </c>
      <c r="C31" s="31" t="s">
        <v>54</v>
      </c>
      <c r="D31" s="307"/>
      <c r="E31" s="308"/>
      <c r="F31" s="324" t="s">
        <v>246</v>
      </c>
      <c r="G31" s="324"/>
      <c r="H31" s="324"/>
      <c r="I31" s="324"/>
      <c r="J31" s="324"/>
      <c r="K31" s="324"/>
      <c r="L31" s="324"/>
      <c r="M31" s="324"/>
      <c r="N31" s="325"/>
      <c r="O31" s="173"/>
    </row>
    <row r="32" spans="1:16" ht="16">
      <c r="A32" s="36"/>
      <c r="B32" s="31" t="s">
        <v>233</v>
      </c>
      <c r="C32" s="30">
        <v>12</v>
      </c>
      <c r="D32" s="355">
        <f>SUM(D24:E31)</f>
        <v>0</v>
      </c>
      <c r="E32" s="356"/>
      <c r="F32" s="324"/>
      <c r="G32" s="324"/>
      <c r="H32" s="324"/>
      <c r="I32" s="324"/>
      <c r="J32" s="324"/>
      <c r="K32" s="324"/>
      <c r="L32" s="324"/>
      <c r="M32" s="324"/>
      <c r="N32" s="325"/>
      <c r="O32" s="173"/>
    </row>
    <row r="33" spans="1:16">
      <c r="A33" s="326" t="s">
        <v>299</v>
      </c>
      <c r="B33" s="327"/>
      <c r="C33" s="327"/>
      <c r="D33" s="327"/>
      <c r="E33" s="327"/>
      <c r="F33" s="327"/>
      <c r="G33" s="327"/>
      <c r="H33" s="327"/>
      <c r="I33" s="327"/>
      <c r="J33" s="327"/>
      <c r="K33" s="1">
        <v>13</v>
      </c>
      <c r="L33" s="365">
        <f>L22-D32</f>
        <v>0</v>
      </c>
      <c r="M33" s="366"/>
      <c r="N33" s="367"/>
      <c r="O33" s="173"/>
    </row>
    <row r="34" spans="1:16" s="62" customFormat="1" ht="21" customHeight="1">
      <c r="A34" s="141"/>
      <c r="B34" s="309" t="s">
        <v>364</v>
      </c>
      <c r="C34" s="310"/>
      <c r="D34" s="310"/>
      <c r="E34" s="310"/>
      <c r="F34" s="310"/>
      <c r="G34" s="310"/>
      <c r="H34" s="310"/>
      <c r="I34" s="310"/>
      <c r="J34" s="310"/>
      <c r="K34" s="310"/>
      <c r="L34" s="310"/>
      <c r="M34" s="310"/>
      <c r="N34" s="311"/>
      <c r="O34" s="174" t="s">
        <v>169</v>
      </c>
      <c r="P34" s="87"/>
    </row>
    <row r="35" spans="1:16" ht="77" customHeight="1">
      <c r="A35" s="309" t="s">
        <v>300</v>
      </c>
      <c r="B35" s="310"/>
      <c r="C35" s="310"/>
      <c r="D35" s="310"/>
      <c r="E35" s="310"/>
      <c r="F35" s="310"/>
      <c r="G35" s="310"/>
      <c r="H35" s="310"/>
      <c r="I35" s="310"/>
      <c r="J35" s="310"/>
      <c r="K35" s="310"/>
      <c r="L35" s="310"/>
      <c r="M35" s="310"/>
      <c r="N35" s="311"/>
      <c r="O35" s="164"/>
      <c r="P35" s="81"/>
    </row>
    <row r="36" spans="1:16" ht="28.25" customHeight="1">
      <c r="A36" s="141"/>
      <c r="B36" s="309" t="s">
        <v>301</v>
      </c>
      <c r="C36" s="265"/>
      <c r="D36" s="265"/>
      <c r="E36" s="265"/>
      <c r="F36" s="265"/>
      <c r="G36" s="265"/>
      <c r="H36" s="265"/>
      <c r="I36" s="265"/>
      <c r="J36" s="266"/>
      <c r="K36" s="337">
        <v>14</v>
      </c>
      <c r="L36" s="342">
        <f>IF(AND(A37="X",A34="X"),0,IF(AND(A37="X",A34="", A56="X",L49&gt;0,L54&gt;0),0,IF(AND(A37="X",A34="", A57="X",L49&gt;0,L54&gt;0), L72,0)))</f>
        <v>0</v>
      </c>
      <c r="M36" s="343"/>
      <c r="N36" s="344"/>
      <c r="O36" s="370" t="s">
        <v>443</v>
      </c>
      <c r="P36" s="363"/>
    </row>
    <row r="37" spans="1:16" ht="33" customHeight="1">
      <c r="A37" s="141"/>
      <c r="B37" s="309" t="s">
        <v>302</v>
      </c>
      <c r="C37" s="265"/>
      <c r="D37" s="265"/>
      <c r="E37" s="265"/>
      <c r="F37" s="265"/>
      <c r="G37" s="265"/>
      <c r="H37" s="265"/>
      <c r="I37" s="265"/>
      <c r="J37" s="266"/>
      <c r="K37" s="338"/>
      <c r="L37" s="345"/>
      <c r="M37" s="346"/>
      <c r="N37" s="347"/>
      <c r="O37" s="370"/>
      <c r="P37" s="363"/>
    </row>
    <row r="38" spans="1:16" ht="22.5" customHeight="1">
      <c r="A38" s="326" t="s">
        <v>303</v>
      </c>
      <c r="B38" s="327"/>
      <c r="C38" s="327"/>
      <c r="D38" s="327"/>
      <c r="E38" s="327"/>
      <c r="F38" s="327"/>
      <c r="G38" s="327"/>
      <c r="H38" s="327"/>
      <c r="I38" s="327"/>
      <c r="J38" s="327"/>
      <c r="K38" s="1">
        <v>15</v>
      </c>
      <c r="L38" s="365">
        <f>L33-L36</f>
        <v>0</v>
      </c>
      <c r="M38" s="366"/>
      <c r="N38" s="367"/>
      <c r="O38" s="173"/>
    </row>
    <row r="39" spans="1:16" ht="37.5" customHeight="1">
      <c r="A39" s="371" t="s">
        <v>509</v>
      </c>
      <c r="B39" s="372"/>
      <c r="C39" s="372"/>
      <c r="D39" s="372"/>
      <c r="E39" s="372"/>
      <c r="F39" s="372"/>
      <c r="G39" s="372"/>
      <c r="H39" s="372"/>
      <c r="I39" s="372"/>
      <c r="J39" s="372"/>
      <c r="K39" s="372"/>
      <c r="L39" s="372"/>
      <c r="M39" s="372"/>
      <c r="N39" s="373"/>
      <c r="O39" s="164"/>
    </row>
    <row r="40" spans="1:16" ht="28.25" customHeight="1">
      <c r="A40" s="86" t="str">
        <f>IF(L18&gt;L38,"","X")</f>
        <v>X</v>
      </c>
      <c r="B40" s="264" t="s">
        <v>304</v>
      </c>
      <c r="C40" s="265"/>
      <c r="D40" s="265"/>
      <c r="E40" s="265"/>
      <c r="F40" s="265"/>
      <c r="G40" s="265"/>
      <c r="H40" s="265"/>
      <c r="I40" s="265"/>
      <c r="J40" s="266"/>
      <c r="K40" s="337">
        <v>16</v>
      </c>
      <c r="L40" s="358">
        <f>IF(AND(A40="X",L18&lt;=L38),L18,IF(AND(A41="X",L18&gt;L38),L38,0))</f>
        <v>0</v>
      </c>
      <c r="M40" s="358"/>
      <c r="N40" s="358"/>
      <c r="O40" s="364"/>
    </row>
    <row r="41" spans="1:16" ht="16">
      <c r="A41" s="86" t="str">
        <f>IF(L18&gt;L38,"X","")</f>
        <v/>
      </c>
      <c r="B41" s="309" t="s">
        <v>305</v>
      </c>
      <c r="C41" s="265"/>
      <c r="D41" s="265"/>
      <c r="E41" s="265"/>
      <c r="F41" s="265"/>
      <c r="G41" s="265"/>
      <c r="H41" s="265"/>
      <c r="I41" s="265"/>
      <c r="J41" s="266"/>
      <c r="K41" s="357"/>
      <c r="L41" s="359"/>
      <c r="M41" s="359"/>
      <c r="N41" s="359"/>
      <c r="O41" s="364"/>
    </row>
    <row r="42" spans="1:16">
      <c r="A42" s="419"/>
      <c r="B42" s="419"/>
      <c r="C42" s="419"/>
      <c r="D42" s="419"/>
      <c r="E42" s="419"/>
      <c r="F42" s="419"/>
      <c r="G42" s="419"/>
      <c r="H42" s="419"/>
      <c r="I42" s="419"/>
      <c r="J42" s="419"/>
      <c r="K42" s="419"/>
      <c r="L42" s="419"/>
      <c r="M42" s="419"/>
      <c r="N42" s="419"/>
      <c r="O42" s="164"/>
    </row>
    <row r="43" spans="1:16">
      <c r="A43" s="420"/>
      <c r="B43" s="420"/>
      <c r="C43" s="420"/>
      <c r="D43" s="420"/>
      <c r="E43" s="420"/>
      <c r="F43" s="420"/>
      <c r="G43" s="420"/>
      <c r="H43" s="420"/>
      <c r="I43" s="420"/>
      <c r="J43" s="420"/>
      <c r="K43" s="420"/>
      <c r="L43" s="420"/>
      <c r="M43" s="420"/>
      <c r="N43" s="420"/>
      <c r="O43" s="164"/>
    </row>
    <row r="44" spans="1:16">
      <c r="A44" s="420"/>
      <c r="B44" s="420"/>
      <c r="C44" s="420"/>
      <c r="D44" s="420"/>
      <c r="E44" s="420"/>
      <c r="F44" s="420"/>
      <c r="G44" s="420"/>
      <c r="H44" s="420"/>
      <c r="I44" s="420"/>
      <c r="J44" s="420"/>
      <c r="K44" s="420"/>
      <c r="L44" s="420"/>
      <c r="M44" s="420"/>
      <c r="N44" s="420"/>
      <c r="O44" s="164"/>
    </row>
    <row r="45" spans="1:16">
      <c r="A45" s="421"/>
      <c r="B45" s="421"/>
      <c r="C45" s="421"/>
      <c r="D45" s="421"/>
      <c r="E45" s="421"/>
      <c r="F45" s="421"/>
      <c r="G45" s="421"/>
      <c r="H45" s="421"/>
      <c r="I45" s="421"/>
      <c r="J45" s="421"/>
      <c r="K45" s="421"/>
      <c r="L45" s="421"/>
      <c r="M45" s="421"/>
      <c r="N45" s="421"/>
      <c r="O45" s="164"/>
    </row>
    <row r="46" spans="1:16" s="40" customFormat="1" ht="19">
      <c r="A46" s="382" t="s">
        <v>315</v>
      </c>
      <c r="B46" s="383"/>
      <c r="C46" s="383"/>
      <c r="D46" s="383"/>
      <c r="E46" s="383"/>
      <c r="F46" s="383"/>
      <c r="G46" s="383"/>
      <c r="H46" s="383"/>
      <c r="I46" s="383"/>
      <c r="J46" s="383"/>
      <c r="K46" s="383"/>
      <c r="L46" s="383"/>
      <c r="M46" s="383"/>
      <c r="N46" s="384"/>
      <c r="O46" s="164"/>
    </row>
    <row r="47" spans="1:16" s="40" customFormat="1" ht="15.5" customHeight="1">
      <c r="A47" s="385" t="s">
        <v>316</v>
      </c>
      <c r="B47" s="386"/>
      <c r="C47" s="386"/>
      <c r="D47" s="386"/>
      <c r="E47" s="386"/>
      <c r="F47" s="386"/>
      <c r="G47" s="386"/>
      <c r="H47" s="386"/>
      <c r="I47" s="386"/>
      <c r="J47" s="386"/>
      <c r="K47" s="386"/>
      <c r="L47" s="386"/>
      <c r="M47" s="386"/>
      <c r="N47" s="387"/>
      <c r="O47" s="164"/>
    </row>
    <row r="48" spans="1:16" s="40" customFormat="1" ht="29" customHeight="1" thickBot="1">
      <c r="A48" s="326" t="s">
        <v>317</v>
      </c>
      <c r="B48" s="327"/>
      <c r="C48" s="327"/>
      <c r="D48" s="327"/>
      <c r="E48" s="327"/>
      <c r="F48" s="327"/>
      <c r="G48" s="327"/>
      <c r="H48" s="327"/>
      <c r="I48" s="327"/>
      <c r="J48" s="327"/>
      <c r="K48" s="1">
        <v>1</v>
      </c>
      <c r="L48" s="219">
        <f>L18</f>
        <v>0</v>
      </c>
      <c r="M48" s="220"/>
      <c r="N48" s="221"/>
      <c r="O48" s="164"/>
    </row>
    <row r="49" spans="1:24" s="40" customFormat="1" ht="35" customHeight="1" thickBot="1">
      <c r="A49" s="388" t="s">
        <v>318</v>
      </c>
      <c r="B49" s="389"/>
      <c r="C49" s="389"/>
      <c r="D49" s="389"/>
      <c r="E49" s="389"/>
      <c r="F49" s="389"/>
      <c r="G49" s="389"/>
      <c r="H49" s="61">
        <f>F6</f>
        <v>0</v>
      </c>
      <c r="I49" s="390" t="s">
        <v>24</v>
      </c>
      <c r="J49" s="391"/>
      <c r="K49" s="1">
        <v>2</v>
      </c>
      <c r="L49" s="219">
        <f>ROUND(H49*1400,0)</f>
        <v>0</v>
      </c>
      <c r="M49" s="220"/>
      <c r="N49" s="221"/>
      <c r="O49" s="167"/>
    </row>
    <row r="50" spans="1:24" s="40" customFormat="1" ht="16">
      <c r="A50" s="309" t="s">
        <v>319</v>
      </c>
      <c r="B50" s="310"/>
      <c r="C50" s="310"/>
      <c r="D50" s="310"/>
      <c r="E50" s="310"/>
      <c r="F50" s="310"/>
      <c r="G50" s="311"/>
      <c r="H50" s="1">
        <v>3</v>
      </c>
      <c r="I50" s="219">
        <f>IF('Earned Income - CTC'!L13&lt;=0,0,'Earned Income - CTC'!L21)</f>
        <v>0</v>
      </c>
      <c r="J50" s="221"/>
      <c r="K50" s="37"/>
      <c r="L50" s="38"/>
      <c r="M50" s="38"/>
      <c r="N50" s="39"/>
      <c r="O50" s="167" t="s">
        <v>428</v>
      </c>
    </row>
    <row r="51" spans="1:24" s="40" customFormat="1" ht="21" customHeight="1">
      <c r="A51" s="309" t="s">
        <v>320</v>
      </c>
      <c r="B51" s="310"/>
      <c r="C51" s="310"/>
      <c r="D51" s="310"/>
      <c r="E51" s="310"/>
      <c r="F51" s="310"/>
      <c r="G51" s="310"/>
      <c r="H51" s="310"/>
      <c r="I51" s="310"/>
      <c r="J51" s="310"/>
      <c r="K51" s="310"/>
      <c r="L51" s="310"/>
      <c r="M51" s="310"/>
      <c r="N51" s="311"/>
      <c r="O51" s="164"/>
    </row>
    <row r="52" spans="1:24" s="40" customFormat="1" ht="14.5" customHeight="1">
      <c r="A52" s="86" t="str">
        <f>IF(I50&lt;=2500,"X","")</f>
        <v>X</v>
      </c>
      <c r="B52" s="264" t="s">
        <v>393</v>
      </c>
      <c r="C52" s="265"/>
      <c r="D52" s="265"/>
      <c r="E52" s="265"/>
      <c r="F52" s="265"/>
      <c r="G52" s="266"/>
      <c r="H52" s="337">
        <v>4</v>
      </c>
      <c r="I52" s="339">
        <f>IF(A52="X",0,IF(A53="X",I50-2500,0))</f>
        <v>0</v>
      </c>
      <c r="J52" s="339"/>
      <c r="K52" s="328"/>
      <c r="L52" s="329"/>
      <c r="M52" s="329"/>
      <c r="N52" s="330"/>
      <c r="O52" s="364"/>
    </row>
    <row r="53" spans="1:24" s="40" customFormat="1" ht="16">
      <c r="A53" s="86" t="str">
        <f>IF(I50&gt;2500,"X","")</f>
        <v/>
      </c>
      <c r="B53" s="309" t="s">
        <v>321</v>
      </c>
      <c r="C53" s="310"/>
      <c r="D53" s="310"/>
      <c r="E53" s="310"/>
      <c r="F53" s="310"/>
      <c r="G53" s="311"/>
      <c r="H53" s="338"/>
      <c r="I53" s="340"/>
      <c r="J53" s="340"/>
      <c r="K53" s="331"/>
      <c r="L53" s="332"/>
      <c r="M53" s="332"/>
      <c r="N53" s="333"/>
      <c r="O53" s="364"/>
      <c r="P53" s="40">
        <f>IF(A53="X",I47-I48,0)</f>
        <v>0</v>
      </c>
    </row>
    <row r="54" spans="1:24" s="40" customFormat="1" ht="24" customHeight="1">
      <c r="A54" s="326" t="s">
        <v>322</v>
      </c>
      <c r="B54" s="327"/>
      <c r="C54" s="327"/>
      <c r="D54" s="327"/>
      <c r="E54" s="327"/>
      <c r="F54" s="327"/>
      <c r="G54" s="327"/>
      <c r="H54" s="327"/>
      <c r="I54" s="327"/>
      <c r="J54" s="327"/>
      <c r="K54" s="1">
        <v>5</v>
      </c>
      <c r="L54" s="219">
        <f>ROUND(I52*0.15,0)</f>
        <v>0</v>
      </c>
      <c r="M54" s="220"/>
      <c r="N54" s="221"/>
      <c r="O54" s="164"/>
    </row>
    <row r="55" spans="1:24" s="40" customFormat="1" ht="21" customHeight="1">
      <c r="A55" s="309" t="s">
        <v>323</v>
      </c>
      <c r="B55" s="310"/>
      <c r="C55" s="310"/>
      <c r="D55" s="310"/>
      <c r="E55" s="310"/>
      <c r="F55" s="310"/>
      <c r="G55" s="310"/>
      <c r="H55" s="310"/>
      <c r="I55" s="310"/>
      <c r="J55" s="310"/>
      <c r="K55" s="310"/>
      <c r="L55" s="310"/>
      <c r="M55" s="310"/>
      <c r="N55" s="311"/>
      <c r="O55" s="164"/>
    </row>
    <row r="56" spans="1:24" s="40" customFormat="1" ht="108.75" customHeight="1">
      <c r="A56" s="86" t="str">
        <f>IF(L49&lt;4200,"X","")</f>
        <v>X</v>
      </c>
      <c r="B56" s="388" t="s">
        <v>324</v>
      </c>
      <c r="C56" s="389"/>
      <c r="D56" s="389"/>
      <c r="E56" s="389"/>
      <c r="F56" s="389"/>
      <c r="G56" s="389"/>
      <c r="H56" s="389"/>
      <c r="I56" s="389"/>
      <c r="J56" s="392"/>
      <c r="K56" s="328"/>
      <c r="L56" s="329"/>
      <c r="M56" s="329"/>
      <c r="N56" s="330"/>
      <c r="O56" s="364"/>
    </row>
    <row r="57" spans="1:24" s="40" customFormat="1" ht="35" customHeight="1">
      <c r="A57" s="86" t="str">
        <f>IF(L49&gt;=4200,"X","")</f>
        <v/>
      </c>
      <c r="B57" s="393" t="s">
        <v>401</v>
      </c>
      <c r="C57" s="394"/>
      <c r="D57" s="394"/>
      <c r="E57" s="394"/>
      <c r="F57" s="394"/>
      <c r="G57" s="394"/>
      <c r="H57" s="394"/>
      <c r="I57" s="394"/>
      <c r="J57" s="395"/>
      <c r="K57" s="331"/>
      <c r="L57" s="332"/>
      <c r="M57" s="332"/>
      <c r="N57" s="333"/>
      <c r="O57" s="364"/>
      <c r="P57" s="40">
        <f>IF(A57="X",I51-I52,0)</f>
        <v>0</v>
      </c>
    </row>
    <row r="58" spans="1:24" s="62" customFormat="1" ht="21" customHeight="1">
      <c r="A58" s="348" t="s">
        <v>469</v>
      </c>
      <c r="B58" s="349"/>
      <c r="C58" s="349"/>
      <c r="D58" s="349"/>
      <c r="E58" s="349"/>
      <c r="F58" s="349"/>
      <c r="G58" s="349"/>
      <c r="H58" s="349"/>
      <c r="I58" s="349"/>
      <c r="J58" s="349"/>
      <c r="K58" s="349"/>
      <c r="L58" s="349"/>
      <c r="M58" s="349"/>
      <c r="N58" s="350"/>
      <c r="O58" s="164"/>
    </row>
    <row r="59" spans="1:24" s="112" customFormat="1" ht="66" customHeight="1">
      <c r="A59" s="144"/>
      <c r="B59" s="413" t="s">
        <v>470</v>
      </c>
      <c r="C59" s="414"/>
      <c r="D59" s="414"/>
      <c r="E59" s="414"/>
      <c r="F59" s="414"/>
      <c r="G59" s="414"/>
      <c r="H59" s="414"/>
      <c r="I59" s="414"/>
      <c r="J59" s="415"/>
      <c r="K59" s="376"/>
      <c r="L59" s="377"/>
      <c r="M59" s="377"/>
      <c r="N59" s="378"/>
      <c r="O59" s="412" t="s">
        <v>444</v>
      </c>
    </row>
    <row r="60" spans="1:24" s="112" customFormat="1" ht="43.5" customHeight="1">
      <c r="A60" s="144"/>
      <c r="B60" s="416" t="s">
        <v>471</v>
      </c>
      <c r="C60" s="417"/>
      <c r="D60" s="417"/>
      <c r="E60" s="417"/>
      <c r="F60" s="417"/>
      <c r="G60" s="417"/>
      <c r="H60" s="417"/>
      <c r="I60" s="417"/>
      <c r="J60" s="418"/>
      <c r="K60" s="379"/>
      <c r="L60" s="380"/>
      <c r="M60" s="380"/>
      <c r="N60" s="381"/>
      <c r="O60" s="412"/>
      <c r="P60" s="112">
        <f>IF(A60="X",I54-I55,0)</f>
        <v>0</v>
      </c>
    </row>
    <row r="61" spans="1:24" s="40" customFormat="1" ht="89.5" customHeight="1">
      <c r="A61" s="309" t="s">
        <v>367</v>
      </c>
      <c r="B61" s="310"/>
      <c r="C61" s="310"/>
      <c r="D61" s="310"/>
      <c r="E61" s="310"/>
      <c r="F61" s="310"/>
      <c r="G61" s="311"/>
      <c r="H61" s="1">
        <v>7</v>
      </c>
      <c r="I61" s="365">
        <f>IF(AND(A56="X",L49&gt;0,L54&gt;0),0,IF(AND(A56="X", OR(L49&gt;0,L54&gt;0)),0,IF(AND(A57="X",L54&gt;=L48),0,IF(A59="X",L106,IF(A60="X",L98,L106)))))</f>
        <v>0</v>
      </c>
      <c r="J61" s="367"/>
      <c r="K61" s="37"/>
      <c r="L61" s="38"/>
      <c r="M61" s="38"/>
      <c r="N61" s="39"/>
      <c r="O61" s="167"/>
    </row>
    <row r="62" spans="1:24" s="40" customFormat="1" ht="43.25" customHeight="1">
      <c r="A62" s="309" t="s">
        <v>394</v>
      </c>
      <c r="B62" s="310"/>
      <c r="C62" s="310"/>
      <c r="D62" s="310"/>
      <c r="E62" s="310"/>
      <c r="F62" s="310"/>
      <c r="G62" s="311"/>
      <c r="H62" s="1">
        <v>8</v>
      </c>
      <c r="I62" s="307"/>
      <c r="J62" s="308"/>
      <c r="K62" s="37"/>
      <c r="L62" s="38"/>
      <c r="M62" s="38"/>
      <c r="N62" s="39"/>
      <c r="O62" s="167" t="s">
        <v>306</v>
      </c>
    </row>
    <row r="63" spans="1:24" s="40" customFormat="1">
      <c r="A63" s="309" t="s">
        <v>325</v>
      </c>
      <c r="B63" s="310"/>
      <c r="C63" s="310"/>
      <c r="D63" s="310"/>
      <c r="E63" s="310"/>
      <c r="F63" s="310"/>
      <c r="G63" s="311"/>
      <c r="H63" s="1">
        <v>9</v>
      </c>
      <c r="I63" s="365">
        <f>I61+I62</f>
        <v>0</v>
      </c>
      <c r="J63" s="367"/>
      <c r="K63" s="37"/>
      <c r="L63" s="38"/>
      <c r="M63" s="38"/>
      <c r="N63" s="39"/>
      <c r="O63" s="150"/>
    </row>
    <row r="64" spans="1:24" s="40" customFormat="1" ht="43.25" customHeight="1">
      <c r="A64" s="309" t="s">
        <v>326</v>
      </c>
      <c r="B64" s="310"/>
      <c r="C64" s="310"/>
      <c r="D64" s="310"/>
      <c r="E64" s="310"/>
      <c r="F64" s="310"/>
      <c r="G64" s="311"/>
      <c r="H64" s="1">
        <v>10</v>
      </c>
      <c r="I64" s="365">
        <f>IF(AND(A56="X",L49&gt;0,L54&gt;0),0,IF(AND(A56="X",OR(L49&gt;0,L54&gt;0)),0,IF(AND(A57="X",L54&gt;=L48),0,IF(Q65="X",W69, IF(Q66="X",W68,0)))))</f>
        <v>0</v>
      </c>
      <c r="J64" s="367"/>
      <c r="K64" s="37"/>
      <c r="L64" s="38"/>
      <c r="M64" s="38"/>
      <c r="N64" s="39"/>
      <c r="O64" s="175" t="s">
        <v>402</v>
      </c>
      <c r="Q64" s="361" t="s">
        <v>403</v>
      </c>
      <c r="R64" s="361"/>
      <c r="S64" s="361"/>
      <c r="T64" s="361"/>
      <c r="U64" s="361"/>
      <c r="V64" s="361"/>
      <c r="W64" s="361"/>
      <c r="X64" s="361"/>
    </row>
    <row r="65" spans="1:24" s="40" customFormat="1" ht="34.25" customHeight="1">
      <c r="A65" s="326" t="s">
        <v>327</v>
      </c>
      <c r="B65" s="327"/>
      <c r="C65" s="327"/>
      <c r="D65" s="327"/>
      <c r="E65" s="327"/>
      <c r="F65" s="327"/>
      <c r="G65" s="327"/>
      <c r="H65" s="327"/>
      <c r="I65" s="327"/>
      <c r="J65" s="327"/>
      <c r="K65" s="1">
        <v>11</v>
      </c>
      <c r="L65" s="219">
        <f>IF(AND(A56="X",L49&gt;0,L54&gt;0),0,IF(AND(A56="X",OR(L49&gt;0,L54&gt;0)),0,IF(AND(A57="X",L54&gt;=L48),0,IF(I63&gt;I64,I63-I64,0))))</f>
        <v>0</v>
      </c>
      <c r="M65" s="220"/>
      <c r="N65" s="221"/>
      <c r="O65" s="164"/>
      <c r="Q65" s="138"/>
      <c r="R65" s="361" t="s">
        <v>405</v>
      </c>
      <c r="S65" s="361"/>
      <c r="T65" s="361"/>
      <c r="U65" s="361"/>
      <c r="V65" s="361"/>
      <c r="W65" s="361"/>
      <c r="X65" s="361"/>
    </row>
    <row r="66" spans="1:24" s="40" customFormat="1" ht="24" customHeight="1">
      <c r="A66" s="326" t="s">
        <v>328</v>
      </c>
      <c r="B66" s="327"/>
      <c r="C66" s="327"/>
      <c r="D66" s="327"/>
      <c r="E66" s="327"/>
      <c r="F66" s="327"/>
      <c r="G66" s="327"/>
      <c r="H66" s="327"/>
      <c r="I66" s="327"/>
      <c r="J66" s="327"/>
      <c r="K66" s="1">
        <v>12</v>
      </c>
      <c r="L66" s="219">
        <f>IF(AND(A56="X",L49&gt;0,L54&gt;0),MAX(L54,L65),IF(AND(A56="X",OR(L49&gt;0,L54&gt;0)),0,MAX(L54,L65)))</f>
        <v>0</v>
      </c>
      <c r="M66" s="220"/>
      <c r="N66" s="221"/>
      <c r="O66" s="164"/>
      <c r="Q66" s="138"/>
      <c r="R66" s="361" t="s">
        <v>406</v>
      </c>
      <c r="S66" s="361"/>
      <c r="T66" s="361"/>
      <c r="U66" s="361"/>
      <c r="V66" s="361"/>
      <c r="W66" s="361"/>
      <c r="X66" s="361"/>
    </row>
    <row r="67" spans="1:24" s="40" customFormat="1" ht="30.5" customHeight="1">
      <c r="A67" s="326" t="s">
        <v>329</v>
      </c>
      <c r="B67" s="327"/>
      <c r="C67" s="327"/>
      <c r="D67" s="327"/>
      <c r="E67" s="327"/>
      <c r="F67" s="327"/>
      <c r="G67" s="327"/>
      <c r="H67" s="327"/>
      <c r="I67" s="327"/>
      <c r="J67" s="327"/>
      <c r="K67" s="1">
        <v>13</v>
      </c>
      <c r="L67" s="219">
        <f>IF(AND(A56="X",L49&gt;0,L54&gt;0),MIN(L49,L66),IF(AND(A56="X",OR(L49&gt;0,L54&gt;0)),0,MIN(L49,L66)))</f>
        <v>0</v>
      </c>
      <c r="M67" s="220"/>
      <c r="N67" s="221"/>
      <c r="O67" s="164"/>
      <c r="Q67" s="327" t="s">
        <v>404</v>
      </c>
      <c r="R67" s="327"/>
      <c r="S67" s="327"/>
      <c r="T67" s="327"/>
      <c r="U67" s="327"/>
      <c r="V67" s="327"/>
      <c r="W67" s="362">
        <f>IF('EIC Worksheet'!A83="X",'Worksheet B'!L40,IF('EIC Worksheet'!G89="X",'Worksheet A'!L20,'Worksheet A'!L20))</f>
        <v>0</v>
      </c>
      <c r="X67" s="362"/>
    </row>
    <row r="68" spans="1:24" s="40" customFormat="1" ht="21.75" customHeight="1">
      <c r="A68" s="309" t="s">
        <v>330</v>
      </c>
      <c r="B68" s="310"/>
      <c r="C68" s="310"/>
      <c r="D68" s="310"/>
      <c r="E68" s="310"/>
      <c r="F68" s="310"/>
      <c r="G68" s="310"/>
      <c r="H68" s="310"/>
      <c r="I68" s="310"/>
      <c r="J68" s="310"/>
      <c r="K68" s="310"/>
      <c r="L68" s="310"/>
      <c r="M68" s="310"/>
      <c r="N68" s="311"/>
      <c r="O68" s="164"/>
      <c r="Q68" s="361" t="s">
        <v>408</v>
      </c>
      <c r="R68" s="361"/>
      <c r="S68" s="361"/>
      <c r="T68" s="361"/>
      <c r="U68" s="361"/>
      <c r="V68" s="361"/>
      <c r="W68" s="360"/>
      <c r="X68" s="360"/>
    </row>
    <row r="69" spans="1:24" s="40" customFormat="1" ht="18.75" customHeight="1">
      <c r="A69" s="141" t="str">
        <f>IF(L67&lt;=L48,"X","")</f>
        <v>X</v>
      </c>
      <c r="B69" s="264" t="s">
        <v>331</v>
      </c>
      <c r="C69" s="265"/>
      <c r="D69" s="265"/>
      <c r="E69" s="265"/>
      <c r="F69" s="265"/>
      <c r="G69" s="265"/>
      <c r="H69" s="265"/>
      <c r="I69" s="265"/>
      <c r="J69" s="266"/>
      <c r="K69" s="337">
        <v>14</v>
      </c>
      <c r="L69" s="342">
        <f>IF(AND(A56="X",OR(L49&gt;0,L54&gt;0)),L48,IF(A69="X",L48-L67,IF(A70="X",0,0)))</f>
        <v>0</v>
      </c>
      <c r="M69" s="343"/>
      <c r="N69" s="344"/>
      <c r="O69" s="364" t="s">
        <v>169</v>
      </c>
      <c r="Q69" s="361" t="s">
        <v>407</v>
      </c>
      <c r="R69" s="361"/>
      <c r="S69" s="361"/>
      <c r="T69" s="361"/>
      <c r="U69" s="361"/>
      <c r="V69" s="361"/>
      <c r="W69" s="362">
        <f>SUM(W67:X68)</f>
        <v>0</v>
      </c>
      <c r="X69" s="362"/>
    </row>
    <row r="70" spans="1:24" s="40" customFormat="1" ht="21" customHeight="1">
      <c r="A70" s="141" t="str">
        <f>IF(L67&gt;L48,"X","")</f>
        <v/>
      </c>
      <c r="B70" s="309" t="s">
        <v>332</v>
      </c>
      <c r="C70" s="265"/>
      <c r="D70" s="265"/>
      <c r="E70" s="265"/>
      <c r="F70" s="265"/>
      <c r="G70" s="265"/>
      <c r="H70" s="265"/>
      <c r="I70" s="265"/>
      <c r="J70" s="266"/>
      <c r="K70" s="338"/>
      <c r="L70" s="345"/>
      <c r="M70" s="346"/>
      <c r="N70" s="347"/>
      <c r="O70" s="364"/>
    </row>
    <row r="71" spans="1:24" s="40" customFormat="1" ht="93.5" customHeight="1">
      <c r="A71" s="396" t="s">
        <v>333</v>
      </c>
      <c r="B71" s="390"/>
      <c r="C71" s="390"/>
      <c r="D71" s="390"/>
      <c r="E71" s="390"/>
      <c r="F71" s="390"/>
      <c r="G71" s="390"/>
      <c r="H71" s="390"/>
      <c r="I71" s="390"/>
      <c r="J71" s="390"/>
      <c r="K71" s="390"/>
      <c r="L71" s="390"/>
      <c r="M71" s="390"/>
      <c r="N71" s="391"/>
      <c r="O71" s="164"/>
    </row>
    <row r="72" spans="1:24" s="40" customFormat="1" ht="95.5" customHeight="1">
      <c r="A72" s="326" t="s">
        <v>334</v>
      </c>
      <c r="B72" s="327"/>
      <c r="C72" s="327"/>
      <c r="D72" s="327"/>
      <c r="E72" s="327"/>
      <c r="F72" s="327"/>
      <c r="G72" s="327"/>
      <c r="H72" s="327"/>
      <c r="I72" s="327"/>
      <c r="J72" s="327"/>
      <c r="K72" s="1">
        <v>15</v>
      </c>
      <c r="L72" s="365">
        <f>W77</f>
        <v>0</v>
      </c>
      <c r="M72" s="366"/>
      <c r="N72" s="367"/>
      <c r="O72" s="175" t="s">
        <v>410</v>
      </c>
      <c r="Q72" s="361" t="s">
        <v>409</v>
      </c>
      <c r="R72" s="361"/>
      <c r="S72" s="361"/>
      <c r="T72" s="361"/>
      <c r="U72" s="361"/>
      <c r="V72" s="361"/>
      <c r="W72" s="361"/>
      <c r="X72" s="361"/>
    </row>
    <row r="73" spans="1:24">
      <c r="A73" s="419"/>
      <c r="B73" s="419"/>
      <c r="C73" s="419"/>
      <c r="D73" s="419"/>
      <c r="E73" s="419"/>
      <c r="F73" s="419"/>
      <c r="G73" s="419"/>
      <c r="H73" s="419"/>
      <c r="I73" s="419"/>
      <c r="J73" s="419"/>
      <c r="K73" s="419"/>
      <c r="L73" s="419"/>
      <c r="M73" s="419"/>
      <c r="N73" s="419"/>
      <c r="O73" s="164"/>
      <c r="Q73" s="327" t="s">
        <v>411</v>
      </c>
      <c r="R73" s="327"/>
      <c r="S73" s="327"/>
      <c r="T73" s="327"/>
      <c r="U73" s="327"/>
      <c r="V73" s="327"/>
      <c r="W73" s="360"/>
      <c r="X73" s="360"/>
    </row>
    <row r="74" spans="1:24">
      <c r="A74" s="420"/>
      <c r="B74" s="420"/>
      <c r="C74" s="420"/>
      <c r="D74" s="420"/>
      <c r="E74" s="420"/>
      <c r="F74" s="420"/>
      <c r="G74" s="420"/>
      <c r="H74" s="420"/>
      <c r="I74" s="420"/>
      <c r="J74" s="420"/>
      <c r="K74" s="420"/>
      <c r="L74" s="420"/>
      <c r="M74" s="420"/>
      <c r="N74" s="420"/>
      <c r="O74" s="164"/>
      <c r="Q74" s="327" t="s">
        <v>412</v>
      </c>
      <c r="R74" s="327"/>
      <c r="S74" s="327"/>
      <c r="T74" s="327"/>
      <c r="U74" s="327"/>
      <c r="V74" s="327"/>
      <c r="W74" s="360"/>
      <c r="X74" s="360"/>
    </row>
    <row r="75" spans="1:24" ht="14.5" customHeight="1">
      <c r="A75" s="420"/>
      <c r="B75" s="420"/>
      <c r="C75" s="420"/>
      <c r="D75" s="420"/>
      <c r="E75" s="420"/>
      <c r="F75" s="420"/>
      <c r="G75" s="420"/>
      <c r="H75" s="420"/>
      <c r="I75" s="420"/>
      <c r="J75" s="420"/>
      <c r="K75" s="420"/>
      <c r="L75" s="420"/>
      <c r="M75" s="420"/>
      <c r="N75" s="420"/>
      <c r="O75" s="164"/>
      <c r="Q75" s="327" t="s">
        <v>413</v>
      </c>
      <c r="R75" s="327"/>
      <c r="S75" s="327"/>
      <c r="T75" s="327"/>
      <c r="U75" s="327"/>
      <c r="V75" s="327"/>
      <c r="W75" s="360"/>
      <c r="X75" s="360"/>
    </row>
    <row r="76" spans="1:24">
      <c r="A76" s="421"/>
      <c r="B76" s="421"/>
      <c r="C76" s="421"/>
      <c r="D76" s="421"/>
      <c r="E76" s="421"/>
      <c r="F76" s="421"/>
      <c r="G76" s="421"/>
      <c r="H76" s="421"/>
      <c r="I76" s="421"/>
      <c r="J76" s="421"/>
      <c r="K76" s="421"/>
      <c r="L76" s="421"/>
      <c r="M76" s="421"/>
      <c r="N76" s="421"/>
      <c r="O76" s="164"/>
      <c r="Q76" s="327" t="s">
        <v>415</v>
      </c>
      <c r="R76" s="327"/>
      <c r="S76" s="327"/>
      <c r="T76" s="327"/>
      <c r="U76" s="327"/>
      <c r="V76" s="327"/>
      <c r="W76" s="360"/>
      <c r="X76" s="360"/>
    </row>
    <row r="77" spans="1:24" s="62" customFormat="1" ht="19">
      <c r="A77" s="402" t="s">
        <v>366</v>
      </c>
      <c r="B77" s="403"/>
      <c r="C77" s="403"/>
      <c r="D77" s="403"/>
      <c r="E77" s="403"/>
      <c r="F77" s="403"/>
      <c r="G77" s="403"/>
      <c r="H77" s="403"/>
      <c r="I77" s="403"/>
      <c r="J77" s="403"/>
      <c r="K77" s="403"/>
      <c r="L77" s="403"/>
      <c r="M77" s="403"/>
      <c r="N77" s="404"/>
      <c r="O77" s="164"/>
      <c r="Q77" s="361" t="s">
        <v>414</v>
      </c>
      <c r="R77" s="361"/>
      <c r="S77" s="361"/>
      <c r="T77" s="361"/>
      <c r="U77" s="361"/>
      <c r="V77" s="361"/>
      <c r="W77" s="362">
        <f>SUM(W73:X76)</f>
        <v>0</v>
      </c>
      <c r="X77" s="362"/>
    </row>
    <row r="78" spans="1:24" s="62" customFormat="1" ht="32" customHeight="1">
      <c r="A78" s="334" t="s">
        <v>368</v>
      </c>
      <c r="B78" s="335"/>
      <c r="C78" s="335"/>
      <c r="D78" s="335"/>
      <c r="E78" s="335"/>
      <c r="F78" s="335"/>
      <c r="G78" s="335"/>
      <c r="H78" s="335"/>
      <c r="I78" s="335"/>
      <c r="J78" s="335"/>
      <c r="K78" s="335"/>
      <c r="L78" s="335"/>
      <c r="M78" s="335"/>
      <c r="N78" s="336"/>
      <c r="O78" s="164"/>
    </row>
    <row r="79" spans="1:24" s="62" customFormat="1" ht="16.25" customHeight="1">
      <c r="A79" s="397" t="s">
        <v>369</v>
      </c>
      <c r="B79" s="398"/>
      <c r="C79" s="398"/>
      <c r="D79" s="398"/>
      <c r="E79" s="398"/>
      <c r="F79" s="398"/>
      <c r="G79" s="398"/>
      <c r="H79" s="398"/>
      <c r="I79" s="398"/>
      <c r="J79" s="398"/>
      <c r="K79" s="398"/>
      <c r="L79" s="398"/>
      <c r="M79" s="398"/>
      <c r="N79" s="399"/>
      <c r="O79" s="164"/>
    </row>
    <row r="80" spans="1:24" s="62" customFormat="1" ht="30" customHeight="1">
      <c r="A80" s="222" t="s">
        <v>370</v>
      </c>
      <c r="B80" s="218"/>
      <c r="C80" s="218"/>
      <c r="D80" s="218"/>
      <c r="E80" s="218"/>
      <c r="F80" s="218"/>
      <c r="G80" s="218"/>
      <c r="H80" s="218"/>
      <c r="I80" s="218"/>
      <c r="J80" s="218"/>
      <c r="K80" s="1">
        <v>1</v>
      </c>
      <c r="L80" s="307"/>
      <c r="M80" s="400"/>
      <c r="N80" s="308"/>
      <c r="O80" s="167" t="s">
        <v>416</v>
      </c>
    </row>
    <row r="81" spans="1:15" s="62" customFormat="1" ht="30" customHeight="1">
      <c r="A81" s="411" t="s">
        <v>371</v>
      </c>
      <c r="B81" s="218"/>
      <c r="C81" s="218"/>
      <c r="D81" s="218"/>
      <c r="E81" s="218"/>
      <c r="F81" s="218"/>
      <c r="G81" s="218"/>
      <c r="H81" s="218"/>
      <c r="I81" s="218"/>
      <c r="J81" s="218"/>
      <c r="K81" s="1">
        <v>2</v>
      </c>
      <c r="L81" s="307"/>
      <c r="M81" s="400"/>
      <c r="N81" s="308"/>
      <c r="O81" s="167" t="s">
        <v>417</v>
      </c>
    </row>
    <row r="82" spans="1:15" s="62" customFormat="1" ht="30" customHeight="1">
      <c r="A82" s="222" t="s">
        <v>372</v>
      </c>
      <c r="B82" s="218"/>
      <c r="C82" s="218"/>
      <c r="D82" s="218"/>
      <c r="E82" s="218"/>
      <c r="F82" s="218"/>
      <c r="G82" s="218"/>
      <c r="H82" s="218"/>
      <c r="I82" s="218"/>
      <c r="J82" s="218"/>
      <c r="K82" s="1">
        <v>3</v>
      </c>
      <c r="L82" s="307"/>
      <c r="M82" s="400"/>
      <c r="N82" s="308"/>
      <c r="O82" s="167" t="s">
        <v>418</v>
      </c>
    </row>
    <row r="83" spans="1:15" s="62" customFormat="1">
      <c r="A83" s="222" t="s">
        <v>373</v>
      </c>
      <c r="B83" s="218"/>
      <c r="C83" s="218"/>
      <c r="D83" s="218"/>
      <c r="E83" s="218"/>
      <c r="F83" s="218"/>
      <c r="G83" s="218"/>
      <c r="H83" s="218"/>
      <c r="I83" s="218"/>
      <c r="J83" s="218"/>
      <c r="K83" s="1">
        <v>4</v>
      </c>
      <c r="L83" s="219">
        <f>SUM(L80:N82)</f>
        <v>0</v>
      </c>
      <c r="M83" s="220"/>
      <c r="N83" s="221"/>
      <c r="O83" s="164"/>
    </row>
    <row r="84" spans="1:15" s="62" customFormat="1" ht="32.25" customHeight="1">
      <c r="A84" s="222" t="s">
        <v>374</v>
      </c>
      <c r="B84" s="218"/>
      <c r="C84" s="218"/>
      <c r="D84" s="218"/>
      <c r="E84" s="218"/>
      <c r="F84" s="218"/>
      <c r="G84" s="218"/>
      <c r="H84" s="218"/>
      <c r="I84" s="218"/>
      <c r="J84" s="218"/>
      <c r="K84" s="1">
        <v>5</v>
      </c>
      <c r="L84" s="307"/>
      <c r="M84" s="400"/>
      <c r="N84" s="308"/>
      <c r="O84" s="167" t="s">
        <v>419</v>
      </c>
    </row>
    <row r="85" spans="1:15" s="62" customFormat="1">
      <c r="A85" s="222" t="s">
        <v>375</v>
      </c>
      <c r="B85" s="218"/>
      <c r="C85" s="218"/>
      <c r="D85" s="218"/>
      <c r="E85" s="218"/>
      <c r="F85" s="218"/>
      <c r="G85" s="218"/>
      <c r="H85" s="218"/>
      <c r="I85" s="218"/>
      <c r="J85" s="218"/>
      <c r="K85" s="1">
        <v>6</v>
      </c>
      <c r="L85" s="219">
        <f>L83-L84</f>
        <v>0</v>
      </c>
      <c r="M85" s="220"/>
      <c r="N85" s="221"/>
      <c r="O85" s="164"/>
    </row>
    <row r="86" spans="1:15" s="62" customFormat="1" ht="16.25" customHeight="1">
      <c r="A86" s="405" t="s">
        <v>369</v>
      </c>
      <c r="B86" s="406"/>
      <c r="C86" s="406"/>
      <c r="D86" s="406"/>
      <c r="E86" s="406"/>
      <c r="F86" s="406"/>
      <c r="G86" s="406"/>
      <c r="H86" s="406"/>
      <c r="I86" s="406"/>
      <c r="J86" s="406"/>
      <c r="K86" s="406"/>
      <c r="L86" s="406"/>
      <c r="M86" s="406"/>
      <c r="N86" s="407"/>
      <c r="O86" s="164"/>
    </row>
    <row r="87" spans="1:15" s="62" customFormat="1" ht="36" customHeight="1">
      <c r="A87" s="222" t="s">
        <v>376</v>
      </c>
      <c r="B87" s="218"/>
      <c r="C87" s="218"/>
      <c r="D87" s="218"/>
      <c r="E87" s="218"/>
      <c r="F87" s="218"/>
      <c r="G87" s="218"/>
      <c r="H87" s="218"/>
      <c r="I87" s="218"/>
      <c r="J87" s="218"/>
      <c r="K87" s="1">
        <v>7</v>
      </c>
      <c r="L87" s="307"/>
      <c r="M87" s="400"/>
      <c r="N87" s="308"/>
      <c r="O87" s="167" t="s">
        <v>420</v>
      </c>
    </row>
    <row r="88" spans="1:15" s="62" customFormat="1" ht="39.5" customHeight="1">
      <c r="A88" s="408" t="s">
        <v>377</v>
      </c>
      <c r="B88" s="409"/>
      <c r="C88" s="409"/>
      <c r="D88" s="409"/>
      <c r="E88" s="409"/>
      <c r="F88" s="409"/>
      <c r="G88" s="409"/>
      <c r="H88" s="409"/>
      <c r="I88" s="409"/>
      <c r="J88" s="409"/>
      <c r="K88" s="409"/>
      <c r="L88" s="409"/>
      <c r="M88" s="409"/>
      <c r="N88" s="410"/>
      <c r="O88" s="164"/>
    </row>
    <row r="89" spans="1:15" s="62" customFormat="1" ht="32">
      <c r="A89" s="222" t="s">
        <v>378</v>
      </c>
      <c r="B89" s="218"/>
      <c r="C89" s="218"/>
      <c r="D89" s="218"/>
      <c r="E89" s="218"/>
      <c r="F89" s="218"/>
      <c r="G89" s="218"/>
      <c r="H89" s="218"/>
      <c r="I89" s="218"/>
      <c r="J89" s="218"/>
      <c r="K89" s="1">
        <v>8</v>
      </c>
      <c r="L89" s="307"/>
      <c r="M89" s="400"/>
      <c r="N89" s="308"/>
      <c r="O89" s="167" t="s">
        <v>421</v>
      </c>
    </row>
    <row r="90" spans="1:15" s="62" customFormat="1" ht="36" customHeight="1">
      <c r="A90" s="411" t="s">
        <v>379</v>
      </c>
      <c r="B90" s="218"/>
      <c r="C90" s="218"/>
      <c r="D90" s="218"/>
      <c r="E90" s="218"/>
      <c r="F90" s="218"/>
      <c r="G90" s="218"/>
      <c r="H90" s="218"/>
      <c r="I90" s="218"/>
      <c r="J90" s="218"/>
      <c r="K90" s="1">
        <v>9</v>
      </c>
      <c r="L90" s="307"/>
      <c r="M90" s="400"/>
      <c r="N90" s="308"/>
      <c r="O90" s="167" t="s">
        <v>422</v>
      </c>
    </row>
    <row r="91" spans="1:15" s="62" customFormat="1" ht="48">
      <c r="A91" s="222" t="s">
        <v>380</v>
      </c>
      <c r="B91" s="218"/>
      <c r="C91" s="218"/>
      <c r="D91" s="218"/>
      <c r="E91" s="218"/>
      <c r="F91" s="218"/>
      <c r="G91" s="218"/>
      <c r="H91" s="218"/>
      <c r="I91" s="218"/>
      <c r="J91" s="218"/>
      <c r="K91" s="1">
        <v>10</v>
      </c>
      <c r="L91" s="307"/>
      <c r="M91" s="400"/>
      <c r="N91" s="308"/>
      <c r="O91" s="167" t="s">
        <v>426</v>
      </c>
    </row>
    <row r="92" spans="1:15" s="62" customFormat="1">
      <c r="A92" s="222" t="s">
        <v>381</v>
      </c>
      <c r="B92" s="218"/>
      <c r="C92" s="218"/>
      <c r="D92" s="218"/>
      <c r="E92" s="218"/>
      <c r="F92" s="218"/>
      <c r="G92" s="218"/>
      <c r="H92" s="218"/>
      <c r="I92" s="218"/>
      <c r="J92" s="218"/>
      <c r="K92" s="1">
        <v>11</v>
      </c>
      <c r="L92" s="219">
        <f>SUM(L89:N91)</f>
        <v>0</v>
      </c>
      <c r="M92" s="220"/>
      <c r="N92" s="221"/>
      <c r="O92" s="164"/>
    </row>
    <row r="93" spans="1:15" s="62" customFormat="1" ht="32">
      <c r="A93" s="222" t="s">
        <v>382</v>
      </c>
      <c r="B93" s="218"/>
      <c r="C93" s="218"/>
      <c r="D93" s="218"/>
      <c r="E93" s="218"/>
      <c r="F93" s="218"/>
      <c r="G93" s="218"/>
      <c r="H93" s="218"/>
      <c r="I93" s="218"/>
      <c r="J93" s="218"/>
      <c r="K93" s="1">
        <v>12</v>
      </c>
      <c r="L93" s="307"/>
      <c r="M93" s="400"/>
      <c r="N93" s="308"/>
      <c r="O93" s="167" t="s">
        <v>423</v>
      </c>
    </row>
    <row r="94" spans="1:15" s="62" customFormat="1" ht="32">
      <c r="A94" s="222" t="s">
        <v>383</v>
      </c>
      <c r="B94" s="218"/>
      <c r="C94" s="218"/>
      <c r="D94" s="218"/>
      <c r="E94" s="218"/>
      <c r="F94" s="218"/>
      <c r="G94" s="218"/>
      <c r="H94" s="218"/>
      <c r="I94" s="218"/>
      <c r="J94" s="218"/>
      <c r="K94" s="1">
        <v>13</v>
      </c>
      <c r="L94" s="307"/>
      <c r="M94" s="400"/>
      <c r="N94" s="308"/>
      <c r="O94" s="167" t="s">
        <v>424</v>
      </c>
    </row>
    <row r="95" spans="1:15" s="62" customFormat="1" ht="58.25" customHeight="1">
      <c r="A95" s="222" t="s">
        <v>384</v>
      </c>
      <c r="B95" s="218"/>
      <c r="C95" s="218"/>
      <c r="D95" s="218"/>
      <c r="E95" s="218"/>
      <c r="F95" s="218"/>
      <c r="G95" s="218"/>
      <c r="H95" s="218"/>
      <c r="I95" s="218"/>
      <c r="J95" s="218"/>
      <c r="K95" s="1">
        <v>14</v>
      </c>
      <c r="L95" s="307"/>
      <c r="M95" s="400"/>
      <c r="N95" s="308"/>
      <c r="O95" s="167" t="s">
        <v>425</v>
      </c>
    </row>
    <row r="96" spans="1:15" s="62" customFormat="1">
      <c r="A96" s="326" t="s">
        <v>385</v>
      </c>
      <c r="B96" s="327"/>
      <c r="C96" s="327"/>
      <c r="D96" s="327"/>
      <c r="E96" s="327"/>
      <c r="F96" s="327"/>
      <c r="G96" s="327"/>
      <c r="H96" s="327"/>
      <c r="I96" s="327"/>
      <c r="J96" s="327"/>
      <c r="K96" s="1">
        <v>15</v>
      </c>
      <c r="L96" s="219">
        <f>SUM(L93:N95)</f>
        <v>0</v>
      </c>
      <c r="M96" s="220"/>
      <c r="N96" s="221"/>
      <c r="O96" s="164"/>
    </row>
    <row r="97" spans="1:15" s="62" customFormat="1" ht="16.25" customHeight="1">
      <c r="A97" s="397" t="s">
        <v>386</v>
      </c>
      <c r="B97" s="398"/>
      <c r="C97" s="398"/>
      <c r="D97" s="398"/>
      <c r="E97" s="398"/>
      <c r="F97" s="398"/>
      <c r="G97" s="398"/>
      <c r="H97" s="398"/>
      <c r="I97" s="398"/>
      <c r="J97" s="398"/>
      <c r="K97" s="398"/>
      <c r="L97" s="398"/>
      <c r="M97" s="398"/>
      <c r="N97" s="399"/>
      <c r="O97" s="164"/>
    </row>
    <row r="98" spans="1:15" s="62" customFormat="1">
      <c r="A98" s="326" t="s">
        <v>387</v>
      </c>
      <c r="B98" s="327"/>
      <c r="C98" s="327"/>
      <c r="D98" s="327"/>
      <c r="E98" s="327"/>
      <c r="F98" s="327"/>
      <c r="G98" s="327"/>
      <c r="H98" s="327"/>
      <c r="I98" s="327"/>
      <c r="J98" s="327"/>
      <c r="K98" s="1">
        <v>16</v>
      </c>
      <c r="L98" s="219">
        <f>L85+L87+L92+L96</f>
        <v>0</v>
      </c>
      <c r="M98" s="220"/>
      <c r="N98" s="221"/>
      <c r="O98" s="164"/>
    </row>
    <row r="99" spans="1:15">
      <c r="O99" s="164"/>
    </row>
    <row r="100" spans="1:15">
      <c r="O100" s="164"/>
    </row>
    <row r="101" spans="1:15" s="62" customFormat="1" ht="19">
      <c r="A101" s="402" t="s">
        <v>388</v>
      </c>
      <c r="B101" s="403"/>
      <c r="C101" s="403"/>
      <c r="D101" s="403"/>
      <c r="E101" s="403"/>
      <c r="F101" s="403"/>
      <c r="G101" s="403"/>
      <c r="H101" s="403"/>
      <c r="I101" s="403"/>
      <c r="J101" s="403"/>
      <c r="K101" s="403"/>
      <c r="L101" s="403"/>
      <c r="M101" s="403"/>
      <c r="N101" s="404"/>
      <c r="O101" s="164"/>
    </row>
    <row r="102" spans="1:15" s="62" customFormat="1" ht="32" customHeight="1">
      <c r="A102" s="334" t="s">
        <v>389</v>
      </c>
      <c r="B102" s="335"/>
      <c r="C102" s="335"/>
      <c r="D102" s="335"/>
      <c r="E102" s="335"/>
      <c r="F102" s="335"/>
      <c r="G102" s="335"/>
      <c r="H102" s="335"/>
      <c r="I102" s="335"/>
      <c r="J102" s="335"/>
      <c r="K102" s="335"/>
      <c r="L102" s="335"/>
      <c r="M102" s="335"/>
      <c r="N102" s="336"/>
      <c r="O102" s="164"/>
    </row>
    <row r="103" spans="1:15" s="62" customFormat="1" ht="16.25" customHeight="1">
      <c r="A103" s="397" t="s">
        <v>391</v>
      </c>
      <c r="B103" s="398"/>
      <c r="C103" s="398"/>
      <c r="D103" s="398"/>
      <c r="E103" s="398"/>
      <c r="F103" s="398"/>
      <c r="G103" s="398"/>
      <c r="H103" s="398"/>
      <c r="I103" s="398"/>
      <c r="J103" s="398"/>
      <c r="K103" s="398"/>
      <c r="L103" s="398"/>
      <c r="M103" s="398"/>
      <c r="N103" s="399"/>
      <c r="O103" s="164"/>
    </row>
    <row r="104" spans="1:15" s="62" customFormat="1" ht="32">
      <c r="A104" s="326" t="s">
        <v>370</v>
      </c>
      <c r="B104" s="327"/>
      <c r="C104" s="327"/>
      <c r="D104" s="327"/>
      <c r="E104" s="327"/>
      <c r="F104" s="327"/>
      <c r="G104" s="327"/>
      <c r="H104" s="327"/>
      <c r="I104" s="327"/>
      <c r="J104" s="327"/>
      <c r="K104" s="1">
        <v>1</v>
      </c>
      <c r="L104" s="307"/>
      <c r="M104" s="400"/>
      <c r="N104" s="308"/>
      <c r="O104" s="167" t="s">
        <v>416</v>
      </c>
    </row>
    <row r="105" spans="1:15" s="62" customFormat="1" ht="32">
      <c r="A105" s="401" t="s">
        <v>390</v>
      </c>
      <c r="B105" s="327"/>
      <c r="C105" s="327"/>
      <c r="D105" s="327"/>
      <c r="E105" s="327"/>
      <c r="F105" s="327"/>
      <c r="G105" s="327"/>
      <c r="H105" s="327"/>
      <c r="I105" s="327"/>
      <c r="J105" s="327"/>
      <c r="K105" s="1">
        <v>2</v>
      </c>
      <c r="L105" s="307"/>
      <c r="M105" s="400"/>
      <c r="N105" s="308"/>
      <c r="O105" s="167" t="s">
        <v>417</v>
      </c>
    </row>
    <row r="106" spans="1:15" s="62" customFormat="1">
      <c r="A106" s="326" t="s">
        <v>392</v>
      </c>
      <c r="B106" s="327"/>
      <c r="C106" s="327"/>
      <c r="D106" s="327"/>
      <c r="E106" s="327"/>
      <c r="F106" s="327"/>
      <c r="G106" s="327"/>
      <c r="H106" s="327"/>
      <c r="I106" s="327"/>
      <c r="J106" s="327"/>
      <c r="K106" s="1">
        <v>3</v>
      </c>
      <c r="L106" s="219">
        <f>SUM(L104:N105)</f>
        <v>0</v>
      </c>
      <c r="M106" s="220"/>
      <c r="N106" s="221"/>
      <c r="O106" s="164"/>
    </row>
    <row r="107" spans="1:15">
      <c r="O107" s="164"/>
    </row>
  </sheetData>
  <sheetProtection algorithmName="SHA-512" hashValue="tK1ZgxRROxyvo+IDs0vYhGMbC85n+jCYjWM8W2qWqLBzWkBiRpVnH+UHdY9Hyakvh700G2+IDA6hxrXHHkHZAw==" saltValue="PWD0btUTu36RTmML6XCSwA==" spinCount="100000" sheet="1" objects="1" scenarios="1"/>
  <mergeCells count="192">
    <mergeCell ref="A42:N45"/>
    <mergeCell ref="A73:N76"/>
    <mergeCell ref="L96:N96"/>
    <mergeCell ref="A97:N97"/>
    <mergeCell ref="A98:J98"/>
    <mergeCell ref="L98:N98"/>
    <mergeCell ref="A101:N101"/>
    <mergeCell ref="A102:N102"/>
    <mergeCell ref="A91:J91"/>
    <mergeCell ref="L91:N91"/>
    <mergeCell ref="A92:J92"/>
    <mergeCell ref="L92:N92"/>
    <mergeCell ref="A93:J93"/>
    <mergeCell ref="L93:N93"/>
    <mergeCell ref="A94:J94"/>
    <mergeCell ref="L94:N94"/>
    <mergeCell ref="A95:J95"/>
    <mergeCell ref="L95:N95"/>
    <mergeCell ref="A54:J54"/>
    <mergeCell ref="L54:N54"/>
    <mergeCell ref="A51:N51"/>
    <mergeCell ref="B52:G52"/>
    <mergeCell ref="H52:H53"/>
    <mergeCell ref="I52:J53"/>
    <mergeCell ref="O59:O60"/>
    <mergeCell ref="A79:N79"/>
    <mergeCell ref="A81:J81"/>
    <mergeCell ref="L81:N81"/>
    <mergeCell ref="A82:J82"/>
    <mergeCell ref="L82:N82"/>
    <mergeCell ref="A83:J83"/>
    <mergeCell ref="L83:N83"/>
    <mergeCell ref="B59:J59"/>
    <mergeCell ref="B60:J60"/>
    <mergeCell ref="A63:G63"/>
    <mergeCell ref="I63:J63"/>
    <mergeCell ref="A64:G64"/>
    <mergeCell ref="I64:J64"/>
    <mergeCell ref="A61:G61"/>
    <mergeCell ref="I61:J61"/>
    <mergeCell ref="A103:N103"/>
    <mergeCell ref="A104:J104"/>
    <mergeCell ref="L104:N104"/>
    <mergeCell ref="A105:J105"/>
    <mergeCell ref="L105:N105"/>
    <mergeCell ref="A106:J106"/>
    <mergeCell ref="L106:N106"/>
    <mergeCell ref="A77:N77"/>
    <mergeCell ref="A78:N78"/>
    <mergeCell ref="A80:J80"/>
    <mergeCell ref="L80:N80"/>
    <mergeCell ref="L84:N84"/>
    <mergeCell ref="A84:J84"/>
    <mergeCell ref="A85:J85"/>
    <mergeCell ref="L85:N85"/>
    <mergeCell ref="A86:N86"/>
    <mergeCell ref="A87:J87"/>
    <mergeCell ref="L87:N87"/>
    <mergeCell ref="A88:N88"/>
    <mergeCell ref="A89:J89"/>
    <mergeCell ref="L89:N89"/>
    <mergeCell ref="A90:J90"/>
    <mergeCell ref="L90:N90"/>
    <mergeCell ref="A96:J96"/>
    <mergeCell ref="O52:O53"/>
    <mergeCell ref="B53:G53"/>
    <mergeCell ref="A55:N55"/>
    <mergeCell ref="K56:N57"/>
    <mergeCell ref="O56:O57"/>
    <mergeCell ref="B56:J56"/>
    <mergeCell ref="B57:J57"/>
    <mergeCell ref="A71:N71"/>
    <mergeCell ref="A72:J72"/>
    <mergeCell ref="L72:N72"/>
    <mergeCell ref="B69:J69"/>
    <mergeCell ref="K69:K70"/>
    <mergeCell ref="L69:N70"/>
    <mergeCell ref="O69:O70"/>
    <mergeCell ref="B70:J70"/>
    <mergeCell ref="A65:J65"/>
    <mergeCell ref="L65:N65"/>
    <mergeCell ref="A68:N68"/>
    <mergeCell ref="A66:J66"/>
    <mergeCell ref="L66:N66"/>
    <mergeCell ref="A67:J67"/>
    <mergeCell ref="L67:N67"/>
    <mergeCell ref="A62:G62"/>
    <mergeCell ref="I62:J62"/>
    <mergeCell ref="K52:N53"/>
    <mergeCell ref="A58:N58"/>
    <mergeCell ref="K59:N60"/>
    <mergeCell ref="A46:N46"/>
    <mergeCell ref="A47:N47"/>
    <mergeCell ref="I50:J50"/>
    <mergeCell ref="A48:J48"/>
    <mergeCell ref="L48:N48"/>
    <mergeCell ref="A49:G49"/>
    <mergeCell ref="I49:J49"/>
    <mergeCell ref="L49:N49"/>
    <mergeCell ref="A50:G50"/>
    <mergeCell ref="A1:N2"/>
    <mergeCell ref="A3:N3"/>
    <mergeCell ref="A4:N4"/>
    <mergeCell ref="A5:N5"/>
    <mergeCell ref="A6:E6"/>
    <mergeCell ref="I6:J6"/>
    <mergeCell ref="A7:E7"/>
    <mergeCell ref="I7:J7"/>
    <mergeCell ref="A8:J8"/>
    <mergeCell ref="L8:N8"/>
    <mergeCell ref="A9:G9"/>
    <mergeCell ref="I9:J9"/>
    <mergeCell ref="A10:G10"/>
    <mergeCell ref="I10:J10"/>
    <mergeCell ref="A13:N13"/>
    <mergeCell ref="B14:G14"/>
    <mergeCell ref="H14:H15"/>
    <mergeCell ref="I14:J15"/>
    <mergeCell ref="K14:N15"/>
    <mergeCell ref="A11:G11"/>
    <mergeCell ref="I11:J11"/>
    <mergeCell ref="A12:G12"/>
    <mergeCell ref="D24:E24"/>
    <mergeCell ref="F24:N24"/>
    <mergeCell ref="B15:G15"/>
    <mergeCell ref="A16:J16"/>
    <mergeCell ref="L16:N16"/>
    <mergeCell ref="A17:N17"/>
    <mergeCell ref="B18:J18"/>
    <mergeCell ref="K18:K19"/>
    <mergeCell ref="L18:N19"/>
    <mergeCell ref="B19:J19"/>
    <mergeCell ref="A20:N20"/>
    <mergeCell ref="A21:N21"/>
    <mergeCell ref="A22:J22"/>
    <mergeCell ref="L22:N22"/>
    <mergeCell ref="A23:N23"/>
    <mergeCell ref="D25:E25"/>
    <mergeCell ref="F25:N25"/>
    <mergeCell ref="D26:E26"/>
    <mergeCell ref="F26:N26"/>
    <mergeCell ref="D27:E27"/>
    <mergeCell ref="F27:N27"/>
    <mergeCell ref="O36:O37"/>
    <mergeCell ref="B37:J37"/>
    <mergeCell ref="A39:N39"/>
    <mergeCell ref="B34:N34"/>
    <mergeCell ref="B40:J40"/>
    <mergeCell ref="K40:K41"/>
    <mergeCell ref="L40:N41"/>
    <mergeCell ref="O40:O41"/>
    <mergeCell ref="B41:J41"/>
    <mergeCell ref="B36:J36"/>
    <mergeCell ref="K36:K37"/>
    <mergeCell ref="L36:N37"/>
    <mergeCell ref="I12:J12"/>
    <mergeCell ref="A33:J33"/>
    <mergeCell ref="L33:N33"/>
    <mergeCell ref="A38:J38"/>
    <mergeCell ref="L38:N38"/>
    <mergeCell ref="D31:E31"/>
    <mergeCell ref="F31:N31"/>
    <mergeCell ref="D32:E32"/>
    <mergeCell ref="F32:N32"/>
    <mergeCell ref="A35:N35"/>
    <mergeCell ref="D28:E28"/>
    <mergeCell ref="F28:N28"/>
    <mergeCell ref="D29:E29"/>
    <mergeCell ref="F29:N29"/>
    <mergeCell ref="D30:E30"/>
    <mergeCell ref="F30:N30"/>
    <mergeCell ref="Q64:X64"/>
    <mergeCell ref="Q72:X72"/>
    <mergeCell ref="Q73:V73"/>
    <mergeCell ref="W73:X73"/>
    <mergeCell ref="P36:P37"/>
    <mergeCell ref="Q67:V67"/>
    <mergeCell ref="R65:X65"/>
    <mergeCell ref="R66:X66"/>
    <mergeCell ref="W67:X67"/>
    <mergeCell ref="Q74:V74"/>
    <mergeCell ref="W74:X74"/>
    <mergeCell ref="Q77:V77"/>
    <mergeCell ref="W77:X77"/>
    <mergeCell ref="Q75:V75"/>
    <mergeCell ref="W75:X75"/>
    <mergeCell ref="Q76:V76"/>
    <mergeCell ref="W76:X76"/>
    <mergeCell ref="W68:X68"/>
    <mergeCell ref="Q68:V68"/>
    <mergeCell ref="Q69:V69"/>
    <mergeCell ref="W69:X69"/>
  </mergeCells>
  <printOptions horizontalCentered="1"/>
  <pageMargins left="0.25" right="0.25" top="0.5" bottom="0.5" header="0.3" footer="0.3"/>
  <pageSetup scale="80" fitToHeight="0" orientation="portrait" r:id="rId1"/>
  <headerFooter>
    <oddFooter>&amp;L&amp;A&amp;R&amp;D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80FB-857C-4277-8B34-A7924A7D753F}">
  <sheetPr codeName="Sheet2">
    <pageSetUpPr fitToPage="1"/>
  </sheetPr>
  <dimension ref="A1:S55"/>
  <sheetViews>
    <sheetView zoomScaleNormal="100" workbookViewId="0">
      <selection activeCell="H38" sqref="H38:L38"/>
    </sheetView>
  </sheetViews>
  <sheetFormatPr baseColWidth="10" defaultColWidth="8.83203125" defaultRowHeight="15"/>
  <cols>
    <col min="1" max="1" width="16" customWidth="1"/>
    <col min="8" max="8" width="10.5" customWidth="1"/>
    <col min="9" max="9" width="7.6640625" customWidth="1"/>
    <col min="10" max="10" width="13.6640625" customWidth="1"/>
    <col min="11" max="11" width="8.33203125" customWidth="1"/>
    <col min="12" max="12" width="8.83203125" customWidth="1"/>
    <col min="15" max="15" width="55.1640625" customWidth="1"/>
    <col min="16" max="16" width="8.6640625" customWidth="1"/>
    <col min="17" max="17" width="54.83203125" customWidth="1"/>
    <col min="18" max="18" width="29.5" customWidth="1"/>
  </cols>
  <sheetData>
    <row r="1" spans="1:19" s="12" customFormat="1">
      <c r="A1" s="298" t="s">
        <v>451</v>
      </c>
      <c r="B1" s="298"/>
      <c r="C1" s="298"/>
      <c r="D1" s="298"/>
      <c r="E1" s="298"/>
      <c r="F1" s="298"/>
      <c r="G1" s="298"/>
      <c r="H1" s="298"/>
      <c r="I1" s="298"/>
      <c r="J1" s="298"/>
      <c r="K1" s="298"/>
      <c r="L1" s="298"/>
      <c r="M1" s="298"/>
      <c r="N1" s="298"/>
      <c r="O1" s="115" t="s">
        <v>474</v>
      </c>
    </row>
    <row r="2" spans="1:19" s="12" customFormat="1" ht="48">
      <c r="A2" s="298"/>
      <c r="B2" s="298"/>
      <c r="C2" s="298"/>
      <c r="D2" s="298"/>
      <c r="E2" s="298"/>
      <c r="F2" s="298"/>
      <c r="G2" s="298"/>
      <c r="H2" s="298"/>
      <c r="I2" s="298"/>
      <c r="J2" s="298"/>
      <c r="K2" s="298"/>
      <c r="L2" s="298"/>
      <c r="M2" s="298"/>
      <c r="N2" s="298"/>
      <c r="O2" s="114" t="s">
        <v>478</v>
      </c>
    </row>
    <row r="3" spans="1:19" ht="26" customHeight="1">
      <c r="A3" s="299" t="s">
        <v>19</v>
      </c>
      <c r="B3" s="301" t="s">
        <v>20</v>
      </c>
      <c r="C3" s="301"/>
      <c r="D3" s="301"/>
      <c r="E3" s="301"/>
      <c r="F3" s="301"/>
      <c r="G3" s="301"/>
      <c r="H3" s="301"/>
      <c r="I3" s="301"/>
      <c r="J3" s="301"/>
      <c r="K3" s="301"/>
      <c r="L3" s="301"/>
      <c r="M3" s="301">
        <v>2020</v>
      </c>
      <c r="N3" s="301"/>
    </row>
    <row r="4" spans="1:19" ht="26" customHeight="1">
      <c r="A4" s="300"/>
      <c r="B4" s="302"/>
      <c r="C4" s="302"/>
      <c r="D4" s="302"/>
      <c r="E4" s="302"/>
      <c r="F4" s="302"/>
      <c r="G4" s="302"/>
      <c r="H4" s="302"/>
      <c r="I4" s="302"/>
      <c r="J4" s="302"/>
      <c r="K4" s="302"/>
      <c r="L4" s="302"/>
      <c r="M4" s="302"/>
      <c r="N4" s="302"/>
    </row>
    <row r="5" spans="1:19">
      <c r="A5" s="427" t="s">
        <v>3</v>
      </c>
      <c r="B5" s="427"/>
      <c r="C5" s="427"/>
      <c r="D5" s="427"/>
      <c r="E5" s="427"/>
      <c r="F5" s="427"/>
      <c r="G5" s="427"/>
      <c r="H5" s="427"/>
      <c r="I5" s="427"/>
      <c r="J5" s="427"/>
      <c r="K5" s="427"/>
      <c r="L5" s="428" t="s">
        <v>6</v>
      </c>
      <c r="M5" s="428"/>
      <c r="N5" s="428"/>
    </row>
    <row r="6" spans="1:19" ht="26" customHeight="1">
      <c r="A6" s="424"/>
      <c r="B6" s="425"/>
      <c r="C6" s="425"/>
      <c r="D6" s="425"/>
      <c r="E6" s="425"/>
      <c r="F6" s="425"/>
      <c r="G6" s="425"/>
      <c r="H6" s="425"/>
      <c r="I6" s="425"/>
      <c r="J6" s="425"/>
      <c r="K6" s="426"/>
      <c r="L6" s="424"/>
      <c r="M6" s="425"/>
      <c r="N6" s="426"/>
    </row>
    <row r="7" spans="1:19" ht="17" customHeight="1">
      <c r="A7" s="295" t="s">
        <v>21</v>
      </c>
      <c r="B7" s="296"/>
      <c r="C7" s="296"/>
      <c r="D7" s="296"/>
      <c r="E7" s="296"/>
      <c r="F7" s="296"/>
      <c r="G7" s="296"/>
      <c r="H7" s="296"/>
      <c r="I7" s="296"/>
      <c r="J7" s="296"/>
      <c r="K7" s="296"/>
      <c r="L7" s="296"/>
      <c r="M7" s="296"/>
      <c r="N7" s="297"/>
    </row>
    <row r="8" spans="1:19" ht="16">
      <c r="A8" s="422" t="s">
        <v>22</v>
      </c>
      <c r="B8" s="422"/>
      <c r="C8" s="422"/>
      <c r="D8" s="422"/>
      <c r="E8" s="422"/>
      <c r="F8" s="422"/>
      <c r="G8" s="422"/>
      <c r="H8" s="422"/>
      <c r="I8" s="422"/>
      <c r="J8" s="422"/>
      <c r="K8" s="422"/>
      <c r="L8" s="422"/>
      <c r="M8" s="422"/>
      <c r="N8" s="422"/>
    </row>
    <row r="9" spans="1:19" s="12" customFormat="1" ht="16">
      <c r="A9" s="25" t="s">
        <v>448</v>
      </c>
      <c r="B9" s="26"/>
      <c r="C9" s="26"/>
      <c r="D9" s="26"/>
      <c r="E9" s="26"/>
      <c r="F9" s="26"/>
      <c r="G9" s="176" t="str">
        <f>IF('CTC Worksheet'!A5="X","X","")</f>
        <v/>
      </c>
      <c r="H9" s="177" t="s">
        <v>248</v>
      </c>
      <c r="I9" s="178" t="str">
        <f>IF('CTC Worksheet'!A5="","X","")</f>
        <v>X</v>
      </c>
      <c r="J9" s="25" t="s">
        <v>249</v>
      </c>
      <c r="K9" s="423"/>
      <c r="L9" s="423"/>
      <c r="M9" s="423"/>
      <c r="N9" s="423"/>
    </row>
    <row r="10" spans="1:19" ht="65.25" customHeight="1">
      <c r="A10" s="327" t="s">
        <v>536</v>
      </c>
      <c r="B10" s="327"/>
      <c r="C10" s="327"/>
      <c r="D10" s="327"/>
      <c r="E10" s="327"/>
      <c r="F10" s="327"/>
      <c r="G10" s="327"/>
      <c r="H10" s="327"/>
      <c r="I10" s="327"/>
      <c r="J10" s="327"/>
      <c r="K10" s="1">
        <v>1</v>
      </c>
      <c r="L10" s="219">
        <f>IF(G9="X",'CTC Wksht - Pub 972'!L18,'CTC Worksheet'!L17)</f>
        <v>0</v>
      </c>
      <c r="M10" s="220"/>
      <c r="N10" s="221"/>
      <c r="O10" s="149" t="s">
        <v>507</v>
      </c>
    </row>
    <row r="11" spans="1:19" ht="33.5" customHeight="1">
      <c r="A11" s="326" t="s">
        <v>543</v>
      </c>
      <c r="B11" s="327"/>
      <c r="C11" s="327"/>
      <c r="D11" s="327"/>
      <c r="E11" s="327"/>
      <c r="F11" s="327"/>
      <c r="G11" s="327"/>
      <c r="H11" s="327"/>
      <c r="I11" s="327"/>
      <c r="J11" s="327"/>
      <c r="K11" s="1">
        <v>2</v>
      </c>
      <c r="L11" s="314">
        <f>IF(G9="X",'CTC Wksht - Pub 972'!L40,IF(I9="X",'CTC Worksheet'!L36,0))</f>
        <v>0</v>
      </c>
      <c r="M11" s="351"/>
      <c r="N11" s="315"/>
      <c r="O11" s="149" t="s">
        <v>508</v>
      </c>
    </row>
    <row r="12" spans="1:19" ht="22.25" customHeight="1" thickBot="1">
      <c r="A12" s="327" t="s">
        <v>544</v>
      </c>
      <c r="B12" s="327"/>
      <c r="C12" s="327"/>
      <c r="D12" s="327"/>
      <c r="E12" s="327"/>
      <c r="F12" s="327"/>
      <c r="G12" s="327"/>
      <c r="H12" s="432"/>
      <c r="I12" s="327"/>
      <c r="J12" s="327"/>
      <c r="K12" s="1">
        <v>3</v>
      </c>
      <c r="L12" s="219">
        <f>IF(L10&gt;L11,L10-L11,0)</f>
        <v>0</v>
      </c>
      <c r="M12" s="220"/>
      <c r="N12" s="221"/>
      <c r="O12" s="164"/>
    </row>
    <row r="13" spans="1:19" ht="35" customHeight="1" thickBot="1">
      <c r="A13" s="388" t="s">
        <v>23</v>
      </c>
      <c r="B13" s="389"/>
      <c r="C13" s="389"/>
      <c r="D13" s="389"/>
      <c r="E13" s="389"/>
      <c r="F13" s="389"/>
      <c r="G13" s="389"/>
      <c r="H13" s="94">
        <f>IF(L12=0,0,IF(G9="X",'CTC Wksht - Pub 972'!F6,IF(I9="X",'CTC Worksheet'!F7,0)))</f>
        <v>0</v>
      </c>
      <c r="I13" s="390" t="s">
        <v>24</v>
      </c>
      <c r="J13" s="391"/>
      <c r="K13" s="229"/>
      <c r="L13" s="230"/>
      <c r="M13" s="230"/>
      <c r="N13" s="231"/>
      <c r="O13" s="167"/>
    </row>
    <row r="14" spans="1:19" ht="21.5" customHeight="1">
      <c r="A14" s="429" t="s">
        <v>537</v>
      </c>
      <c r="B14" s="430"/>
      <c r="C14" s="430"/>
      <c r="D14" s="430"/>
      <c r="E14" s="430"/>
      <c r="F14" s="430"/>
      <c r="G14" s="430"/>
      <c r="H14" s="430"/>
      <c r="I14" s="430"/>
      <c r="J14" s="431"/>
      <c r="K14" s="1">
        <v>4</v>
      </c>
      <c r="L14" s="219">
        <f>IF(H13&gt;0,ROUND(H13*1400,0),0)</f>
        <v>0</v>
      </c>
      <c r="M14" s="220"/>
      <c r="N14" s="221"/>
      <c r="O14" s="164"/>
      <c r="P14" s="62"/>
      <c r="Q14" s="62"/>
      <c r="R14" s="62"/>
    </row>
    <row r="15" spans="1:19" ht="23.5" customHeight="1">
      <c r="A15" s="326" t="s">
        <v>538</v>
      </c>
      <c r="B15" s="327"/>
      <c r="C15" s="327"/>
      <c r="D15" s="327"/>
      <c r="E15" s="327"/>
      <c r="F15" s="327"/>
      <c r="G15" s="327"/>
      <c r="H15" s="327"/>
      <c r="I15" s="327"/>
      <c r="J15" s="327"/>
      <c r="K15" s="1">
        <v>5</v>
      </c>
      <c r="L15" s="219">
        <f>MIN(L12,L14)</f>
        <v>0</v>
      </c>
      <c r="M15" s="220"/>
      <c r="N15" s="221"/>
      <c r="O15" s="164"/>
      <c r="P15" s="62"/>
      <c r="Q15" s="62"/>
      <c r="R15" s="62"/>
      <c r="S15" s="85"/>
    </row>
    <row r="16" spans="1:19" ht="29.5" customHeight="1">
      <c r="A16" s="309" t="s">
        <v>545</v>
      </c>
      <c r="B16" s="265"/>
      <c r="C16" s="265"/>
      <c r="D16" s="265"/>
      <c r="E16" s="265"/>
      <c r="F16" s="265"/>
      <c r="G16" s="266"/>
      <c r="H16" s="1" t="s">
        <v>26</v>
      </c>
      <c r="I16" s="365">
        <f>IF(A38="X",M38, IF(A39="X",M43,IF(A44="X",M46,IF(A47="X",M47,IF(A48="X",M55,0)))))</f>
        <v>0</v>
      </c>
      <c r="J16" s="367"/>
      <c r="K16" s="244"/>
      <c r="L16" s="245"/>
      <c r="M16" s="245"/>
      <c r="N16" s="246"/>
      <c r="O16" s="164" t="s">
        <v>616</v>
      </c>
      <c r="P16" s="62"/>
      <c r="Q16" s="62"/>
      <c r="R16" s="62"/>
      <c r="S16" s="85"/>
    </row>
    <row r="17" spans="1:19" ht="41.5" customHeight="1">
      <c r="A17" s="309" t="s">
        <v>546</v>
      </c>
      <c r="B17" s="310"/>
      <c r="C17" s="310"/>
      <c r="D17" s="310"/>
      <c r="E17" s="1" t="s">
        <v>25</v>
      </c>
      <c r="F17" s="400"/>
      <c r="G17" s="308"/>
      <c r="H17" s="433">
        <v>7</v>
      </c>
      <c r="I17" s="355">
        <f>IF(A19="X",0,IF(A20="X",I16-2500,0))</f>
        <v>0</v>
      </c>
      <c r="J17" s="356"/>
      <c r="K17" s="247"/>
      <c r="L17" s="248"/>
      <c r="M17" s="248"/>
      <c r="N17" s="249"/>
      <c r="O17" s="148" t="s">
        <v>440</v>
      </c>
      <c r="P17" s="62"/>
      <c r="Q17" s="62"/>
      <c r="R17" s="62"/>
      <c r="S17" s="85"/>
    </row>
    <row r="18" spans="1:19" ht="21.5" customHeight="1">
      <c r="A18" s="309" t="s">
        <v>445</v>
      </c>
      <c r="B18" s="265"/>
      <c r="C18" s="265"/>
      <c r="D18" s="265"/>
      <c r="E18" s="265"/>
      <c r="F18" s="265"/>
      <c r="G18" s="266"/>
      <c r="H18" s="434"/>
      <c r="I18" s="436"/>
      <c r="J18" s="437"/>
      <c r="K18" s="247"/>
      <c r="L18" s="248"/>
      <c r="M18" s="248"/>
      <c r="N18" s="249"/>
      <c r="O18" s="164"/>
      <c r="P18" s="62"/>
      <c r="Q18" s="62"/>
      <c r="R18" s="62"/>
      <c r="S18" s="85"/>
    </row>
    <row r="19" spans="1:19" ht="15" customHeight="1">
      <c r="A19" s="1" t="str">
        <f>IF(I16&lt;=2500,"X"," ")</f>
        <v>X</v>
      </c>
      <c r="B19" s="265" t="s">
        <v>27</v>
      </c>
      <c r="C19" s="265"/>
      <c r="D19" s="265"/>
      <c r="E19" s="265"/>
      <c r="F19" s="265"/>
      <c r="G19" s="266"/>
      <c r="H19" s="434"/>
      <c r="I19" s="436"/>
      <c r="J19" s="437"/>
      <c r="K19" s="247"/>
      <c r="L19" s="248"/>
      <c r="M19" s="248"/>
      <c r="N19" s="249"/>
      <c r="O19" s="364"/>
      <c r="P19" s="62"/>
      <c r="Q19" s="62"/>
      <c r="R19" s="62"/>
      <c r="S19" s="85"/>
    </row>
    <row r="20" spans="1:19" ht="27" customHeight="1">
      <c r="A20" s="1" t="str">
        <f>IF(I16&gt;2500,"X","")</f>
        <v/>
      </c>
      <c r="B20" s="265" t="s">
        <v>547</v>
      </c>
      <c r="C20" s="265"/>
      <c r="D20" s="265"/>
      <c r="E20" s="265"/>
      <c r="F20" s="265"/>
      <c r="G20" s="266"/>
      <c r="H20" s="435"/>
      <c r="I20" s="438"/>
      <c r="J20" s="439"/>
      <c r="K20" s="250"/>
      <c r="L20" s="251"/>
      <c r="M20" s="251"/>
      <c r="N20" s="252"/>
      <c r="O20" s="364"/>
      <c r="P20" s="62"/>
      <c r="Q20" s="62"/>
      <c r="R20" s="62"/>
      <c r="S20" s="85"/>
    </row>
    <row r="21" spans="1:19">
      <c r="A21" s="327" t="s">
        <v>539</v>
      </c>
      <c r="B21" s="327"/>
      <c r="C21" s="327"/>
      <c r="D21" s="327"/>
      <c r="E21" s="327"/>
      <c r="F21" s="327"/>
      <c r="G21" s="327"/>
      <c r="H21" s="327"/>
      <c r="I21" s="327"/>
      <c r="J21" s="327"/>
      <c r="K21" s="1">
        <v>8</v>
      </c>
      <c r="L21" s="219">
        <f>IF(A19="X",0,IF(A20="X",ROUND(I17*0.15,0),0))</f>
        <v>0</v>
      </c>
      <c r="M21" s="220"/>
      <c r="N21" s="221"/>
      <c r="O21" s="164"/>
    </row>
    <row r="22" spans="1:19" ht="21.5" customHeight="1">
      <c r="A22" s="451" t="s">
        <v>28</v>
      </c>
      <c r="B22" s="452"/>
      <c r="C22" s="452"/>
      <c r="D22" s="452"/>
      <c r="E22" s="452"/>
      <c r="F22" s="452"/>
      <c r="G22" s="452"/>
      <c r="H22" s="452"/>
      <c r="I22" s="452"/>
      <c r="J22" s="453"/>
      <c r="K22" s="244"/>
      <c r="L22" s="245"/>
      <c r="M22" s="245"/>
      <c r="N22" s="246"/>
      <c r="O22" s="164"/>
    </row>
    <row r="23" spans="1:19" ht="26.5" customHeight="1">
      <c r="A23" s="1" t="str">
        <f>IF(L14&lt;4200,"X","")</f>
        <v>X</v>
      </c>
      <c r="B23" s="324" t="s">
        <v>29</v>
      </c>
      <c r="C23" s="324"/>
      <c r="D23" s="324"/>
      <c r="E23" s="324"/>
      <c r="F23" s="324"/>
      <c r="G23" s="324"/>
      <c r="H23" s="324"/>
      <c r="I23" s="324"/>
      <c r="J23" s="325"/>
      <c r="K23" s="247"/>
      <c r="L23" s="248"/>
      <c r="M23" s="248"/>
      <c r="N23" s="249"/>
      <c r="O23" s="364"/>
    </row>
    <row r="24" spans="1:19" ht="27" customHeight="1">
      <c r="A24" s="1" t="str">
        <f>IF(L14&gt;=4200,"X","")</f>
        <v/>
      </c>
      <c r="B24" s="324" t="s">
        <v>30</v>
      </c>
      <c r="C24" s="324"/>
      <c r="D24" s="324"/>
      <c r="E24" s="324"/>
      <c r="F24" s="324"/>
      <c r="G24" s="324"/>
      <c r="H24" s="324"/>
      <c r="I24" s="324"/>
      <c r="J24" s="325"/>
      <c r="K24" s="250"/>
      <c r="L24" s="251"/>
      <c r="M24" s="251"/>
      <c r="N24" s="252"/>
      <c r="O24" s="364"/>
    </row>
    <row r="25" spans="1:19" ht="16">
      <c r="A25" s="422" t="s">
        <v>31</v>
      </c>
      <c r="B25" s="422"/>
      <c r="C25" s="422"/>
      <c r="D25" s="422"/>
      <c r="E25" s="422"/>
      <c r="F25" s="422"/>
      <c r="G25" s="422"/>
      <c r="H25" s="422"/>
      <c r="I25" s="422"/>
      <c r="J25" s="422"/>
      <c r="K25" s="422"/>
      <c r="L25" s="422"/>
      <c r="M25" s="422"/>
      <c r="N25" s="422"/>
      <c r="O25" s="164"/>
    </row>
    <row r="26" spans="1:19" ht="62" customHeight="1">
      <c r="A26" s="309" t="s">
        <v>540</v>
      </c>
      <c r="B26" s="265"/>
      <c r="C26" s="265"/>
      <c r="D26" s="265"/>
      <c r="E26" s="265"/>
      <c r="F26" s="265"/>
      <c r="G26" s="266"/>
      <c r="H26" s="1">
        <v>9</v>
      </c>
      <c r="I26" s="307"/>
      <c r="J26" s="308"/>
      <c r="K26" s="244"/>
      <c r="L26" s="245"/>
      <c r="M26" s="245"/>
      <c r="N26" s="246"/>
      <c r="O26" s="149" t="s">
        <v>485</v>
      </c>
      <c r="P26" s="98" t="s">
        <v>73</v>
      </c>
      <c r="Q26" s="78" t="s">
        <v>344</v>
      </c>
    </row>
    <row r="27" spans="1:19" ht="58.25" customHeight="1">
      <c r="A27" s="309" t="s">
        <v>541</v>
      </c>
      <c r="B27" s="265"/>
      <c r="C27" s="265"/>
      <c r="D27" s="265"/>
      <c r="E27" s="265"/>
      <c r="F27" s="265"/>
      <c r="G27" s="266"/>
      <c r="H27" s="1">
        <v>10</v>
      </c>
      <c r="I27" s="307"/>
      <c r="J27" s="308"/>
      <c r="K27" s="247"/>
      <c r="L27" s="248"/>
      <c r="M27" s="248"/>
      <c r="N27" s="249"/>
      <c r="O27" s="149" t="s">
        <v>441</v>
      </c>
      <c r="P27" s="98" t="s">
        <v>73</v>
      </c>
      <c r="Q27" s="78" t="s">
        <v>344</v>
      </c>
    </row>
    <row r="28" spans="1:19" ht="22.25" customHeight="1">
      <c r="A28" s="309" t="s">
        <v>548</v>
      </c>
      <c r="B28" s="265"/>
      <c r="C28" s="265"/>
      <c r="D28" s="265"/>
      <c r="E28" s="265"/>
      <c r="F28" s="265"/>
      <c r="G28" s="266"/>
      <c r="H28" s="1">
        <v>11</v>
      </c>
      <c r="I28" s="219">
        <f>I26+I27</f>
        <v>0</v>
      </c>
      <c r="J28" s="221"/>
      <c r="K28" s="247"/>
      <c r="L28" s="248"/>
      <c r="M28" s="248"/>
      <c r="N28" s="249"/>
      <c r="O28" s="148"/>
      <c r="P28" s="99"/>
      <c r="Q28" s="99"/>
    </row>
    <row r="29" spans="1:19" ht="70.25" customHeight="1">
      <c r="A29" s="309" t="s">
        <v>32</v>
      </c>
      <c r="B29" s="265"/>
      <c r="C29" s="265"/>
      <c r="D29" s="265"/>
      <c r="E29" s="265"/>
      <c r="F29" s="265"/>
      <c r="G29" s="266"/>
      <c r="H29" s="1">
        <v>12</v>
      </c>
      <c r="I29" s="307"/>
      <c r="J29" s="308"/>
      <c r="K29" s="247"/>
      <c r="L29" s="248"/>
      <c r="M29" s="248"/>
      <c r="N29" s="249"/>
      <c r="O29" s="149" t="s">
        <v>442</v>
      </c>
      <c r="P29" s="98" t="s">
        <v>73</v>
      </c>
      <c r="Q29" s="78" t="s">
        <v>345</v>
      </c>
    </row>
    <row r="30" spans="1:19" ht="23.5" customHeight="1">
      <c r="A30" s="309" t="s">
        <v>549</v>
      </c>
      <c r="B30" s="265"/>
      <c r="C30" s="265"/>
      <c r="D30" s="265"/>
      <c r="E30" s="265"/>
      <c r="F30" s="265"/>
      <c r="G30" s="266"/>
      <c r="H30" s="1">
        <v>13</v>
      </c>
      <c r="I30" s="219">
        <f>IF(AND(A24="X",L21&gt;=L15),0,IF(A23="X",0,IF(I28&gt;I29,I28-I29,0)))</f>
        <v>0</v>
      </c>
      <c r="J30" s="221"/>
      <c r="K30" s="247"/>
      <c r="L30" s="248"/>
      <c r="M30" s="248"/>
      <c r="N30" s="249"/>
      <c r="O30" s="164"/>
    </row>
    <row r="31" spans="1:19" ht="21.5" customHeight="1">
      <c r="A31" s="309" t="s">
        <v>542</v>
      </c>
      <c r="B31" s="265"/>
      <c r="C31" s="265"/>
      <c r="D31" s="265"/>
      <c r="E31" s="265"/>
      <c r="F31" s="265"/>
      <c r="G31" s="266"/>
      <c r="H31" s="1">
        <v>14</v>
      </c>
      <c r="I31" s="219">
        <f>IF(AND(A24="X",L21&gt;=L15),0,IF(A23="X",0,IF(AND(A23="X",L21&lt;&gt;0),0,MAX(L21,I30))))</f>
        <v>0</v>
      </c>
      <c r="J31" s="221"/>
      <c r="K31" s="250"/>
      <c r="L31" s="251"/>
      <c r="M31" s="251"/>
      <c r="N31" s="252"/>
      <c r="O31" s="164"/>
    </row>
    <row r="32" spans="1:19" ht="21.5" customHeight="1">
      <c r="A32" s="348" t="s">
        <v>34</v>
      </c>
      <c r="B32" s="310"/>
      <c r="C32" s="310"/>
      <c r="D32" s="310"/>
      <c r="E32" s="310"/>
      <c r="F32" s="310"/>
      <c r="G32" s="310"/>
      <c r="H32" s="310"/>
      <c r="I32" s="310"/>
      <c r="J32" s="311"/>
      <c r="K32" s="2"/>
      <c r="L32" s="2"/>
      <c r="M32" s="2"/>
      <c r="N32" s="2"/>
      <c r="O32" s="164"/>
    </row>
    <row r="33" spans="1:15" ht="16">
      <c r="A33" s="422" t="s">
        <v>33</v>
      </c>
      <c r="B33" s="422"/>
      <c r="C33" s="422"/>
      <c r="D33" s="422"/>
      <c r="E33" s="422"/>
      <c r="F33" s="422"/>
      <c r="G33" s="422"/>
      <c r="H33" s="422"/>
      <c r="I33" s="422"/>
      <c r="J33" s="422"/>
      <c r="K33" s="422"/>
      <c r="L33" s="422"/>
      <c r="M33" s="422"/>
      <c r="N33" s="422"/>
      <c r="O33" s="164"/>
    </row>
    <row r="34" spans="1:15" ht="18" customHeight="1">
      <c r="A34" s="326" t="s">
        <v>550</v>
      </c>
      <c r="B34" s="327"/>
      <c r="C34" s="327"/>
      <c r="D34" s="327"/>
      <c r="E34" s="327"/>
      <c r="F34" s="327"/>
      <c r="G34" s="327"/>
      <c r="H34" s="327"/>
      <c r="I34" s="327"/>
      <c r="J34" s="327"/>
      <c r="K34" s="1">
        <v>15</v>
      </c>
      <c r="L34" s="219">
        <f>IF(AND(A23="X",L21&gt;0),MIN(L15,L21),IF(AND(A24="X",L21&gt;=L15),L15,IF(AND(A24="X",L21&lt;L15),MIN(L15,I31),0)))</f>
        <v>0</v>
      </c>
      <c r="M34" s="220"/>
      <c r="N34" s="221"/>
      <c r="O34" s="164"/>
    </row>
    <row r="35" spans="1:15">
      <c r="A35" s="145"/>
      <c r="B35" s="145"/>
      <c r="C35" s="145"/>
      <c r="D35" s="145"/>
      <c r="E35" s="145"/>
      <c r="F35" s="145"/>
      <c r="G35" s="145"/>
      <c r="H35" s="145"/>
      <c r="I35" s="145"/>
      <c r="J35" s="145"/>
      <c r="K35" s="145"/>
      <c r="L35" s="145"/>
      <c r="M35" s="145"/>
      <c r="N35" s="145"/>
      <c r="O35" s="164"/>
    </row>
    <row r="36" spans="1:15" ht="16" thickBot="1">
      <c r="A36" s="146"/>
      <c r="B36" s="146"/>
      <c r="C36" s="146"/>
      <c r="D36" s="146"/>
      <c r="E36" s="146"/>
      <c r="F36" s="146"/>
      <c r="G36" s="146"/>
      <c r="H36" s="146"/>
      <c r="I36" s="146"/>
      <c r="J36" s="146"/>
      <c r="K36" s="146"/>
      <c r="L36" s="146"/>
      <c r="M36" s="146"/>
      <c r="N36" s="146"/>
      <c r="O36" s="164"/>
    </row>
    <row r="37" spans="1:15" ht="16" thickBot="1">
      <c r="A37" s="479" t="s">
        <v>615</v>
      </c>
      <c r="B37" s="480"/>
      <c r="C37" s="480"/>
      <c r="D37" s="480"/>
      <c r="E37" s="480"/>
      <c r="F37" s="480"/>
      <c r="G37" s="480"/>
      <c r="H37" s="480"/>
      <c r="I37" s="480"/>
      <c r="J37" s="480"/>
      <c r="K37" s="480"/>
      <c r="L37" s="480"/>
      <c r="M37" s="480"/>
      <c r="N37" s="481"/>
      <c r="O37" s="164"/>
    </row>
    <row r="38" spans="1:15" s="99" customFormat="1" ht="54" customHeight="1" thickBot="1">
      <c r="A38" s="184"/>
      <c r="B38" s="440" t="s">
        <v>335</v>
      </c>
      <c r="C38" s="440"/>
      <c r="D38" s="440"/>
      <c r="E38" s="440"/>
      <c r="F38" s="440"/>
      <c r="G38" s="440"/>
      <c r="H38" s="456" t="s">
        <v>346</v>
      </c>
      <c r="I38" s="456"/>
      <c r="J38" s="456"/>
      <c r="K38" s="456"/>
      <c r="L38" s="456"/>
      <c r="M38" s="454">
        <f>IF('Earned Income - CTC'!L13&lt;=0,0,'Earned Income - CTC'!L21)</f>
        <v>0</v>
      </c>
      <c r="N38" s="455"/>
      <c r="O38" s="148" t="s">
        <v>363</v>
      </c>
    </row>
    <row r="39" spans="1:15" ht="33.75" customHeight="1">
      <c r="A39" s="457"/>
      <c r="B39" s="444" t="s">
        <v>336</v>
      </c>
      <c r="C39" s="445"/>
      <c r="D39" s="445"/>
      <c r="E39" s="445"/>
      <c r="F39" s="445"/>
      <c r="G39" s="446"/>
      <c r="H39" s="475" t="s">
        <v>347</v>
      </c>
      <c r="I39" s="476"/>
      <c r="J39" s="476"/>
      <c r="K39" s="460">
        <f>'Worksheet B'!L23</f>
        <v>0</v>
      </c>
      <c r="L39" s="461"/>
      <c r="M39" s="464"/>
      <c r="N39" s="465"/>
      <c r="O39" s="164"/>
    </row>
    <row r="40" spans="1:15" s="62" customFormat="1" ht="44.5" customHeight="1">
      <c r="A40" s="458"/>
      <c r="B40" s="447"/>
      <c r="C40" s="312"/>
      <c r="D40" s="312"/>
      <c r="E40" s="312"/>
      <c r="F40" s="312"/>
      <c r="G40" s="313"/>
      <c r="H40" s="477" t="s">
        <v>348</v>
      </c>
      <c r="I40" s="478"/>
      <c r="J40" s="478"/>
      <c r="K40" s="441"/>
      <c r="L40" s="442"/>
      <c r="M40" s="466"/>
      <c r="N40" s="467"/>
      <c r="O40" s="149" t="s">
        <v>447</v>
      </c>
    </row>
    <row r="41" spans="1:15" s="62" customFormat="1" ht="102.75" customHeight="1">
      <c r="A41" s="458"/>
      <c r="B41" s="447"/>
      <c r="C41" s="312"/>
      <c r="D41" s="312"/>
      <c r="E41" s="312"/>
      <c r="F41" s="312"/>
      <c r="G41" s="313"/>
      <c r="H41" s="218" t="s">
        <v>349</v>
      </c>
      <c r="I41" s="218"/>
      <c r="J41" s="218"/>
      <c r="K41" s="360"/>
      <c r="L41" s="360"/>
      <c r="M41" s="466"/>
      <c r="N41" s="467"/>
      <c r="O41" s="148"/>
    </row>
    <row r="42" spans="1:15" s="62" customFormat="1" ht="84" customHeight="1">
      <c r="A42" s="458"/>
      <c r="B42" s="447"/>
      <c r="C42" s="312"/>
      <c r="D42" s="312"/>
      <c r="E42" s="312"/>
      <c r="F42" s="312"/>
      <c r="G42" s="313"/>
      <c r="H42" s="218" t="s">
        <v>350</v>
      </c>
      <c r="I42" s="218"/>
      <c r="J42" s="218"/>
      <c r="K42" s="360"/>
      <c r="L42" s="360"/>
      <c r="M42" s="468"/>
      <c r="N42" s="469"/>
      <c r="O42" s="148"/>
    </row>
    <row r="43" spans="1:15" s="62" customFormat="1" ht="16" thickBot="1">
      <c r="A43" s="459"/>
      <c r="B43" s="448"/>
      <c r="C43" s="449"/>
      <c r="D43" s="449"/>
      <c r="E43" s="449"/>
      <c r="F43" s="449"/>
      <c r="G43" s="450"/>
      <c r="H43" s="443" t="s">
        <v>351</v>
      </c>
      <c r="I43" s="443"/>
      <c r="J43" s="443"/>
      <c r="K43" s="443"/>
      <c r="L43" s="443"/>
      <c r="M43" s="462">
        <f>K39+K40-(K41+K42)</f>
        <v>0</v>
      </c>
      <c r="N43" s="463"/>
      <c r="O43" s="164"/>
    </row>
    <row r="44" spans="1:15" s="62" customFormat="1" ht="44.5" customHeight="1">
      <c r="A44" s="457"/>
      <c r="B44" s="444" t="s">
        <v>354</v>
      </c>
      <c r="C44" s="445"/>
      <c r="D44" s="445"/>
      <c r="E44" s="445"/>
      <c r="F44" s="445"/>
      <c r="G44" s="446"/>
      <c r="H44" s="491" t="s">
        <v>352</v>
      </c>
      <c r="I44" s="492"/>
      <c r="J44" s="492"/>
      <c r="K44" s="460">
        <f>'EIC Worksheet'!M80</f>
        <v>0</v>
      </c>
      <c r="L44" s="461"/>
      <c r="M44" s="464"/>
      <c r="N44" s="465"/>
      <c r="O44" s="164"/>
    </row>
    <row r="45" spans="1:15" s="62" customFormat="1" ht="44.5" customHeight="1">
      <c r="A45" s="458"/>
      <c r="B45" s="447"/>
      <c r="C45" s="312"/>
      <c r="D45" s="312"/>
      <c r="E45" s="312"/>
      <c r="F45" s="312"/>
      <c r="G45" s="313"/>
      <c r="H45" s="388" t="s">
        <v>348</v>
      </c>
      <c r="I45" s="389"/>
      <c r="J45" s="389"/>
      <c r="K45" s="441"/>
      <c r="L45" s="442"/>
      <c r="M45" s="466"/>
      <c r="N45" s="467"/>
      <c r="O45" s="164"/>
    </row>
    <row r="46" spans="1:15" s="62" customFormat="1" ht="22.25" customHeight="1" thickBot="1">
      <c r="A46" s="459"/>
      <c r="B46" s="448"/>
      <c r="C46" s="449"/>
      <c r="D46" s="449"/>
      <c r="E46" s="449"/>
      <c r="F46" s="449"/>
      <c r="G46" s="450"/>
      <c r="H46" s="443" t="s">
        <v>351</v>
      </c>
      <c r="I46" s="443"/>
      <c r="J46" s="443"/>
      <c r="K46" s="443"/>
      <c r="L46" s="443"/>
      <c r="M46" s="462">
        <f>K44+K45</f>
        <v>0</v>
      </c>
      <c r="N46" s="463"/>
      <c r="O46" s="164"/>
    </row>
    <row r="47" spans="1:15" s="62" customFormat="1" ht="88.5" customHeight="1" thickBot="1">
      <c r="A47" s="185"/>
      <c r="B47" s="490" t="s">
        <v>353</v>
      </c>
      <c r="C47" s="490"/>
      <c r="D47" s="490"/>
      <c r="E47" s="490"/>
      <c r="F47" s="490"/>
      <c r="G47" s="490"/>
      <c r="H47" s="490" t="s">
        <v>346</v>
      </c>
      <c r="I47" s="490"/>
      <c r="J47" s="490"/>
      <c r="K47" s="490"/>
      <c r="L47" s="490"/>
      <c r="M47" s="493">
        <f>IF('Earned Income - CTC'!L13&lt;=0,0,'Earned Income - CTC'!L21)</f>
        <v>0</v>
      </c>
      <c r="N47" s="494"/>
      <c r="O47" s="164" t="s">
        <v>363</v>
      </c>
    </row>
    <row r="48" spans="1:15" s="62" customFormat="1" ht="35.5" customHeight="1">
      <c r="A48" s="457"/>
      <c r="B48" s="444" t="s">
        <v>355</v>
      </c>
      <c r="C48" s="445"/>
      <c r="D48" s="445"/>
      <c r="E48" s="445"/>
      <c r="F48" s="445"/>
      <c r="G48" s="446"/>
      <c r="H48" s="444" t="s">
        <v>356</v>
      </c>
      <c r="I48" s="445"/>
      <c r="J48" s="445"/>
      <c r="K48" s="487"/>
      <c r="L48" s="488"/>
      <c r="M48" s="464"/>
      <c r="N48" s="465"/>
      <c r="O48" s="164"/>
    </row>
    <row r="49" spans="1:15" s="62" customFormat="1" ht="30" customHeight="1">
      <c r="A49" s="458"/>
      <c r="B49" s="447"/>
      <c r="C49" s="312"/>
      <c r="D49" s="312"/>
      <c r="E49" s="312"/>
      <c r="F49" s="312"/>
      <c r="G49" s="313"/>
      <c r="H49" s="482" t="s">
        <v>357</v>
      </c>
      <c r="I49" s="483"/>
      <c r="J49" s="483"/>
      <c r="K49" s="483"/>
      <c r="L49" s="484"/>
      <c r="M49" s="466"/>
      <c r="N49" s="467"/>
      <c r="O49" s="164"/>
    </row>
    <row r="50" spans="1:15" s="62" customFormat="1" ht="32" customHeight="1">
      <c r="A50" s="458"/>
      <c r="B50" s="447"/>
      <c r="C50" s="312"/>
      <c r="D50" s="312"/>
      <c r="E50" s="312"/>
      <c r="F50" s="312"/>
      <c r="G50" s="313"/>
      <c r="H50" s="485" t="s">
        <v>358</v>
      </c>
      <c r="I50" s="486"/>
      <c r="J50" s="486"/>
      <c r="K50" s="441"/>
      <c r="L50" s="442"/>
      <c r="M50" s="466"/>
      <c r="N50" s="467"/>
      <c r="O50" s="164"/>
    </row>
    <row r="51" spans="1:15" s="62" customFormat="1" ht="45.75" customHeight="1">
      <c r="A51" s="458"/>
      <c r="B51" s="447"/>
      <c r="C51" s="312"/>
      <c r="D51" s="312"/>
      <c r="E51" s="312"/>
      <c r="F51" s="312"/>
      <c r="G51" s="313"/>
      <c r="H51" s="489" t="s">
        <v>486</v>
      </c>
      <c r="I51" s="489"/>
      <c r="J51" s="489"/>
      <c r="K51" s="360"/>
      <c r="L51" s="360"/>
      <c r="M51" s="466"/>
      <c r="N51" s="467"/>
      <c r="O51" s="164"/>
    </row>
    <row r="52" spans="1:15" s="62" customFormat="1" ht="156.75" customHeight="1">
      <c r="A52" s="458"/>
      <c r="B52" s="447"/>
      <c r="C52" s="312"/>
      <c r="D52" s="312"/>
      <c r="E52" s="312"/>
      <c r="F52" s="312"/>
      <c r="G52" s="313"/>
      <c r="H52" s="489" t="s">
        <v>359</v>
      </c>
      <c r="I52" s="489"/>
      <c r="J52" s="489"/>
      <c r="K52" s="360"/>
      <c r="L52" s="360"/>
      <c r="M52" s="468"/>
      <c r="N52" s="469"/>
      <c r="O52" s="164"/>
    </row>
    <row r="53" spans="1:15" s="62" customFormat="1" ht="141" customHeight="1">
      <c r="A53" s="458"/>
      <c r="B53" s="447"/>
      <c r="C53" s="312"/>
      <c r="D53" s="312"/>
      <c r="E53" s="312"/>
      <c r="F53" s="312"/>
      <c r="G53" s="313"/>
      <c r="H53" s="485" t="s">
        <v>360</v>
      </c>
      <c r="I53" s="486"/>
      <c r="J53" s="486"/>
      <c r="K53" s="441"/>
      <c r="L53" s="442"/>
      <c r="M53" s="83"/>
      <c r="N53" s="84"/>
      <c r="O53" s="164"/>
    </row>
    <row r="54" spans="1:15" s="62" customFormat="1" ht="43.25" customHeight="1">
      <c r="A54" s="458"/>
      <c r="B54" s="447"/>
      <c r="C54" s="312"/>
      <c r="D54" s="312"/>
      <c r="E54" s="312"/>
      <c r="F54" s="312"/>
      <c r="G54" s="313"/>
      <c r="H54" s="327" t="s">
        <v>361</v>
      </c>
      <c r="I54" s="327"/>
      <c r="J54" s="327"/>
      <c r="K54" s="360"/>
      <c r="L54" s="360"/>
      <c r="M54" s="83"/>
      <c r="N54" s="84"/>
      <c r="O54" s="167" t="s">
        <v>447</v>
      </c>
    </row>
    <row r="55" spans="1:15" s="62" customFormat="1" ht="16" thickBot="1">
      <c r="A55" s="459"/>
      <c r="B55" s="448"/>
      <c r="C55" s="449"/>
      <c r="D55" s="449"/>
      <c r="E55" s="449"/>
      <c r="F55" s="449"/>
      <c r="G55" s="450"/>
      <c r="H55" s="470" t="s">
        <v>362</v>
      </c>
      <c r="I55" s="471"/>
      <c r="J55" s="471"/>
      <c r="K55" s="471"/>
      <c r="L55" s="472"/>
      <c r="M55" s="473">
        <f>K48-(K49+K50+K51+K52+K53)-K54</f>
        <v>0</v>
      </c>
      <c r="N55" s="474"/>
      <c r="O55" s="164"/>
    </row>
  </sheetData>
  <sheetProtection algorithmName="SHA-512" hashValue="348bRO9NsVMVW7qe7tNen73Uvd0DOag4LUHElNUFXnF5yQHtv5haDoYHg2RqTwYRvQDvEmFoNRAu4TCLlB0efQ==" saltValue="plsfWUJWilMIHxrt2AFgAQ==" spinCount="100000" sheet="1" objects="1" scenarios="1"/>
  <mergeCells count="108">
    <mergeCell ref="A37:N37"/>
    <mergeCell ref="H49:L49"/>
    <mergeCell ref="H53:J53"/>
    <mergeCell ref="K53:L53"/>
    <mergeCell ref="H54:J54"/>
    <mergeCell ref="K54:L54"/>
    <mergeCell ref="H48:J48"/>
    <mergeCell ref="K48:L48"/>
    <mergeCell ref="M48:N52"/>
    <mergeCell ref="H50:J50"/>
    <mergeCell ref="K50:L50"/>
    <mergeCell ref="H51:J51"/>
    <mergeCell ref="K51:L51"/>
    <mergeCell ref="H52:J52"/>
    <mergeCell ref="K52:L52"/>
    <mergeCell ref="B47:G47"/>
    <mergeCell ref="A44:A46"/>
    <mergeCell ref="B44:G46"/>
    <mergeCell ref="H44:J44"/>
    <mergeCell ref="K44:L44"/>
    <mergeCell ref="M44:N45"/>
    <mergeCell ref="M46:N46"/>
    <mergeCell ref="H47:L47"/>
    <mergeCell ref="M47:N47"/>
    <mergeCell ref="M43:N43"/>
    <mergeCell ref="H42:J42"/>
    <mergeCell ref="K42:L42"/>
    <mergeCell ref="M39:N42"/>
    <mergeCell ref="H43:L43"/>
    <mergeCell ref="A48:A55"/>
    <mergeCell ref="H55:L55"/>
    <mergeCell ref="M55:N55"/>
    <mergeCell ref="H39:J39"/>
    <mergeCell ref="H40:J40"/>
    <mergeCell ref="K40:L40"/>
    <mergeCell ref="H41:J41"/>
    <mergeCell ref="K41:L41"/>
    <mergeCell ref="B38:G38"/>
    <mergeCell ref="H45:J45"/>
    <mergeCell ref="K45:L45"/>
    <mergeCell ref="H46:L46"/>
    <mergeCell ref="B48:G55"/>
    <mergeCell ref="A25:N25"/>
    <mergeCell ref="A21:J21"/>
    <mergeCell ref="B23:J23"/>
    <mergeCell ref="B24:J24"/>
    <mergeCell ref="A22:J22"/>
    <mergeCell ref="K22:N24"/>
    <mergeCell ref="L21:N21"/>
    <mergeCell ref="A29:G29"/>
    <mergeCell ref="M38:N38"/>
    <mergeCell ref="H38:L38"/>
    <mergeCell ref="A39:A43"/>
    <mergeCell ref="B39:G43"/>
    <mergeCell ref="K39:L39"/>
    <mergeCell ref="K26:N31"/>
    <mergeCell ref="L34:N34"/>
    <mergeCell ref="I29:J29"/>
    <mergeCell ref="A30:G30"/>
    <mergeCell ref="I30:J30"/>
    <mergeCell ref="A31:G31"/>
    <mergeCell ref="A17:D17"/>
    <mergeCell ref="H17:H20"/>
    <mergeCell ref="I17:J20"/>
    <mergeCell ref="B19:G19"/>
    <mergeCell ref="B20:G20"/>
    <mergeCell ref="A18:G18"/>
    <mergeCell ref="I27:J27"/>
    <mergeCell ref="A28:G28"/>
    <mergeCell ref="I28:J28"/>
    <mergeCell ref="F17:G17"/>
    <mergeCell ref="A26:G26"/>
    <mergeCell ref="I26:J26"/>
    <mergeCell ref="A27:G27"/>
    <mergeCell ref="A13:G13"/>
    <mergeCell ref="I13:J13"/>
    <mergeCell ref="A14:J14"/>
    <mergeCell ref="L14:N14"/>
    <mergeCell ref="K13:N13"/>
    <mergeCell ref="L10:N10"/>
    <mergeCell ref="A11:J11"/>
    <mergeCell ref="L11:N11"/>
    <mergeCell ref="A12:J12"/>
    <mergeCell ref="L12:N12"/>
    <mergeCell ref="I31:J31"/>
    <mergeCell ref="A34:J34"/>
    <mergeCell ref="A33:N33"/>
    <mergeCell ref="A32:J32"/>
    <mergeCell ref="A1:N2"/>
    <mergeCell ref="K9:N9"/>
    <mergeCell ref="O19:O20"/>
    <mergeCell ref="O23:O24"/>
    <mergeCell ref="A6:K6"/>
    <mergeCell ref="L6:N6"/>
    <mergeCell ref="A7:N7"/>
    <mergeCell ref="A3:A4"/>
    <mergeCell ref="B3:L4"/>
    <mergeCell ref="M3:N4"/>
    <mergeCell ref="A5:B5"/>
    <mergeCell ref="C5:K5"/>
    <mergeCell ref="L5:N5"/>
    <mergeCell ref="A16:G16"/>
    <mergeCell ref="I16:J16"/>
    <mergeCell ref="A10:J10"/>
    <mergeCell ref="A15:J15"/>
    <mergeCell ref="L15:N15"/>
    <mergeCell ref="K16:N20"/>
    <mergeCell ref="A8:N8"/>
  </mergeCells>
  <phoneticPr fontId="15" type="noConversion"/>
  <printOptions horizontalCentered="1"/>
  <pageMargins left="0.25" right="0.25" top="0.5" bottom="0.5" header="0.3" footer="0.3"/>
  <pageSetup scale="73" fitToHeight="0" orientation="portrait" r:id="rId1"/>
  <headerFooter>
    <oddFooter>&amp;L&amp;A&amp;R&amp;D</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16F9-B8D0-4915-96EC-AEF162EDF96A}">
  <sheetPr codeName="Sheet6">
    <pageSetUpPr fitToPage="1"/>
  </sheetPr>
  <dimension ref="A1:S21"/>
  <sheetViews>
    <sheetView workbookViewId="0">
      <selection activeCell="L5" sqref="L5:N5"/>
    </sheetView>
  </sheetViews>
  <sheetFormatPr baseColWidth="10" defaultColWidth="8.83203125" defaultRowHeight="15"/>
  <cols>
    <col min="1" max="1" width="7.5" style="40" customWidth="1"/>
    <col min="2" max="2" width="17.5" style="40" customWidth="1"/>
    <col min="3" max="3" width="3.5" style="40" customWidth="1"/>
    <col min="4" max="4" width="12.6640625" style="40" customWidth="1"/>
    <col min="5" max="9" width="8.83203125" style="40"/>
    <col min="10" max="10" width="13.1640625" style="40" customWidth="1"/>
    <col min="11" max="11" width="8.83203125" style="40"/>
    <col min="12" max="12" width="5.1640625" style="40" customWidth="1"/>
    <col min="13" max="14" width="8.83203125" style="40"/>
    <col min="15" max="15" width="85.6640625" style="148" customWidth="1"/>
    <col min="16" max="16384" width="8.83203125" style="40"/>
  </cols>
  <sheetData>
    <row r="1" spans="1:19">
      <c r="A1" s="298" t="s">
        <v>452</v>
      </c>
      <c r="B1" s="298"/>
      <c r="C1" s="298"/>
      <c r="D1" s="298"/>
      <c r="E1" s="298"/>
      <c r="F1" s="298"/>
      <c r="G1" s="298"/>
      <c r="H1" s="298"/>
      <c r="I1" s="298"/>
      <c r="J1" s="298"/>
      <c r="K1" s="298"/>
      <c r="L1" s="298"/>
      <c r="M1" s="298"/>
      <c r="N1" s="298"/>
      <c r="O1" s="98" t="s">
        <v>474</v>
      </c>
    </row>
    <row r="2" spans="1:19" ht="65.25" customHeight="1">
      <c r="A2" s="298"/>
      <c r="B2" s="298"/>
      <c r="C2" s="298"/>
      <c r="D2" s="298"/>
      <c r="E2" s="298"/>
      <c r="F2" s="298"/>
      <c r="G2" s="298"/>
      <c r="H2" s="298"/>
      <c r="I2" s="298"/>
      <c r="J2" s="298"/>
      <c r="K2" s="298"/>
      <c r="L2" s="298"/>
      <c r="M2" s="298"/>
      <c r="N2" s="298"/>
      <c r="O2" s="78" t="s">
        <v>478</v>
      </c>
    </row>
    <row r="3" spans="1:19" ht="40.5" customHeight="1">
      <c r="A3" s="497" t="s">
        <v>307</v>
      </c>
      <c r="B3" s="497"/>
      <c r="C3" s="497"/>
      <c r="D3" s="497"/>
      <c r="E3" s="497"/>
      <c r="F3" s="497"/>
      <c r="G3" s="497"/>
      <c r="H3" s="497"/>
      <c r="I3" s="497"/>
      <c r="J3" s="497"/>
      <c r="K3" s="497"/>
      <c r="L3" s="497"/>
      <c r="M3" s="497"/>
      <c r="N3" s="497"/>
    </row>
    <row r="4" spans="1:19" ht="55.25" customHeight="1">
      <c r="A4" s="375" t="s">
        <v>308</v>
      </c>
      <c r="B4" s="375"/>
      <c r="C4" s="375"/>
      <c r="D4" s="375"/>
      <c r="E4" s="375"/>
      <c r="F4" s="375"/>
      <c r="G4" s="375"/>
      <c r="H4" s="375"/>
      <c r="I4" s="375"/>
      <c r="J4" s="375"/>
      <c r="K4" s="375"/>
      <c r="L4" s="375"/>
      <c r="M4" s="375"/>
      <c r="N4" s="375"/>
    </row>
    <row r="5" spans="1:19" ht="32">
      <c r="A5" s="222" t="s">
        <v>551</v>
      </c>
      <c r="B5" s="218"/>
      <c r="C5" s="218"/>
      <c r="D5" s="218"/>
      <c r="E5" s="218"/>
      <c r="F5" s="218"/>
      <c r="G5" s="218"/>
      <c r="H5" s="218"/>
      <c r="I5" s="218"/>
      <c r="J5" s="218"/>
      <c r="K5" s="1" t="s">
        <v>124</v>
      </c>
      <c r="L5" s="307"/>
      <c r="M5" s="400"/>
      <c r="N5" s="308"/>
      <c r="O5" s="149" t="s">
        <v>429</v>
      </c>
    </row>
    <row r="6" spans="1:19" ht="65" customHeight="1">
      <c r="A6" s="411" t="s">
        <v>552</v>
      </c>
      <c r="B6" s="411"/>
      <c r="C6" s="411"/>
      <c r="D6" s="411"/>
      <c r="E6" s="411"/>
      <c r="F6" s="411"/>
      <c r="G6" s="411"/>
      <c r="H6" s="411"/>
      <c r="I6" s="411"/>
      <c r="J6" s="411"/>
      <c r="K6" s="1" t="s">
        <v>126</v>
      </c>
      <c r="L6" s="307"/>
      <c r="M6" s="400"/>
      <c r="N6" s="308"/>
      <c r="O6" s="149" t="s">
        <v>430</v>
      </c>
    </row>
    <row r="7" spans="1:19" ht="34.25" customHeight="1">
      <c r="A7" s="222" t="s">
        <v>553</v>
      </c>
      <c r="B7" s="218"/>
      <c r="C7" s="218"/>
      <c r="D7" s="218"/>
      <c r="E7" s="218"/>
      <c r="F7" s="218"/>
      <c r="G7" s="218"/>
      <c r="H7" s="218"/>
      <c r="I7" s="218"/>
      <c r="J7" s="218"/>
      <c r="K7" s="1" t="s">
        <v>138</v>
      </c>
      <c r="L7" s="307"/>
      <c r="M7" s="400"/>
      <c r="N7" s="308"/>
      <c r="O7" s="149" t="s">
        <v>431</v>
      </c>
    </row>
    <row r="8" spans="1:19" ht="90.75" customHeight="1">
      <c r="A8" s="411" t="s">
        <v>554</v>
      </c>
      <c r="B8" s="411"/>
      <c r="C8" s="411"/>
      <c r="D8" s="411"/>
      <c r="E8" s="411"/>
      <c r="F8" s="411"/>
      <c r="G8" s="411"/>
      <c r="H8" s="411"/>
      <c r="I8" s="411"/>
      <c r="J8" s="411"/>
      <c r="K8" s="1" t="s">
        <v>140</v>
      </c>
      <c r="L8" s="307"/>
      <c r="M8" s="400"/>
      <c r="N8" s="308"/>
      <c r="O8" s="149" t="s">
        <v>432</v>
      </c>
    </row>
    <row r="9" spans="1:19" ht="73.5" customHeight="1">
      <c r="A9" s="226" t="s">
        <v>555</v>
      </c>
      <c r="B9" s="498"/>
      <c r="C9" s="498"/>
      <c r="D9" s="498"/>
      <c r="E9" s="498"/>
      <c r="F9" s="498"/>
      <c r="G9" s="499"/>
      <c r="H9" s="1" t="s">
        <v>142</v>
      </c>
      <c r="I9" s="307"/>
      <c r="J9" s="308"/>
      <c r="K9" s="37"/>
      <c r="L9" s="38"/>
      <c r="M9" s="38"/>
      <c r="N9" s="39"/>
      <c r="O9" s="149" t="s">
        <v>433</v>
      </c>
    </row>
    <row r="10" spans="1:19" s="81" customFormat="1" ht="29.25" customHeight="1">
      <c r="A10" s="147" t="s">
        <v>396</v>
      </c>
      <c r="B10" s="371" t="s">
        <v>560</v>
      </c>
      <c r="C10" s="372"/>
      <c r="D10" s="372"/>
      <c r="E10" s="372"/>
      <c r="F10" s="372"/>
      <c r="G10" s="372"/>
      <c r="H10" s="372"/>
      <c r="I10" s="372"/>
      <c r="J10" s="372"/>
      <c r="K10" s="495"/>
      <c r="L10" s="495"/>
      <c r="M10" s="495"/>
      <c r="N10" s="496"/>
      <c r="O10" s="149"/>
    </row>
    <row r="11" spans="1:19" ht="58.25" customHeight="1">
      <c r="A11" s="226" t="s">
        <v>556</v>
      </c>
      <c r="B11" s="498"/>
      <c r="C11" s="498"/>
      <c r="D11" s="498"/>
      <c r="E11" s="498"/>
      <c r="F11" s="498"/>
      <c r="G11" s="499"/>
      <c r="H11" s="1" t="s">
        <v>309</v>
      </c>
      <c r="I11" s="307"/>
      <c r="J11" s="308"/>
      <c r="K11" s="79"/>
      <c r="L11" s="82"/>
      <c r="M11" s="82"/>
      <c r="N11" s="80"/>
      <c r="O11" s="150" t="s">
        <v>434</v>
      </c>
    </row>
    <row r="12" spans="1:19" ht="32" customHeight="1">
      <c r="A12" s="222" t="s">
        <v>557</v>
      </c>
      <c r="B12" s="411"/>
      <c r="C12" s="411"/>
      <c r="D12" s="411"/>
      <c r="E12" s="411"/>
      <c r="F12" s="411"/>
      <c r="G12" s="411"/>
      <c r="H12" s="411"/>
      <c r="I12" s="411"/>
      <c r="J12" s="411"/>
      <c r="K12" s="1" t="s">
        <v>310</v>
      </c>
      <c r="L12" s="219">
        <f>IF(A10="",I9,IF(AND(A10="X",I9&gt;0),MIN(I9,I11),IF(AND(A10="X",I9&lt;=0),I9,0)))</f>
        <v>0</v>
      </c>
      <c r="M12" s="220"/>
      <c r="N12" s="221"/>
    </row>
    <row r="13" spans="1:19" ht="40.5" customHeight="1">
      <c r="A13" s="222" t="s">
        <v>558</v>
      </c>
      <c r="B13" s="411"/>
      <c r="C13" s="411"/>
      <c r="D13" s="411"/>
      <c r="E13" s="411"/>
      <c r="F13" s="411"/>
      <c r="G13" s="411"/>
      <c r="H13" s="411"/>
      <c r="I13" s="411"/>
      <c r="J13" s="411"/>
      <c r="K13" s="1">
        <v>3</v>
      </c>
      <c r="L13" s="219">
        <f>L5+L6+L7+L8+L12</f>
        <v>0</v>
      </c>
      <c r="M13" s="220"/>
      <c r="N13" s="221"/>
      <c r="P13" s="81"/>
    </row>
    <row r="14" spans="1:19" ht="23.25" customHeight="1">
      <c r="A14" s="500" t="s">
        <v>311</v>
      </c>
      <c r="B14" s="500"/>
      <c r="C14" s="500"/>
      <c r="D14" s="500"/>
      <c r="E14" s="500"/>
      <c r="F14" s="500"/>
      <c r="G14" s="500"/>
      <c r="H14" s="500"/>
      <c r="I14" s="500"/>
      <c r="J14" s="500"/>
      <c r="K14" s="500"/>
      <c r="L14" s="500"/>
      <c r="M14" s="500"/>
      <c r="N14" s="500"/>
    </row>
    <row r="15" spans="1:19" ht="56.25" customHeight="1">
      <c r="A15" s="226" t="s">
        <v>559</v>
      </c>
      <c r="B15" s="498"/>
      <c r="C15" s="498"/>
      <c r="D15" s="498"/>
      <c r="E15" s="498"/>
      <c r="F15" s="498"/>
      <c r="G15" s="499"/>
      <c r="H15" s="1" t="s">
        <v>148</v>
      </c>
      <c r="I15" s="307"/>
      <c r="J15" s="308"/>
      <c r="K15" s="37"/>
      <c r="L15" s="38"/>
      <c r="M15" s="38"/>
      <c r="N15" s="39"/>
      <c r="O15" s="150" t="s">
        <v>439</v>
      </c>
      <c r="P15" s="117"/>
      <c r="Q15" s="117"/>
      <c r="R15" s="117"/>
      <c r="S15" s="117"/>
    </row>
    <row r="16" spans="1:19" ht="32">
      <c r="A16" s="226" t="s">
        <v>561</v>
      </c>
      <c r="B16" s="498"/>
      <c r="C16" s="498"/>
      <c r="D16" s="498"/>
      <c r="E16" s="498"/>
      <c r="F16" s="498"/>
      <c r="G16" s="499"/>
      <c r="H16" s="1" t="s">
        <v>149</v>
      </c>
      <c r="I16" s="307"/>
      <c r="J16" s="308"/>
      <c r="K16" s="37"/>
      <c r="L16" s="38"/>
      <c r="M16" s="38"/>
      <c r="N16" s="39"/>
      <c r="O16" s="150" t="s">
        <v>435</v>
      </c>
    </row>
    <row r="17" spans="1:15" ht="75" customHeight="1">
      <c r="A17" s="226" t="s">
        <v>562</v>
      </c>
      <c r="B17" s="498"/>
      <c r="C17" s="498"/>
      <c r="D17" s="498"/>
      <c r="E17" s="498"/>
      <c r="F17" s="498"/>
      <c r="G17" s="499"/>
      <c r="H17" s="1" t="s">
        <v>312</v>
      </c>
      <c r="I17" s="307"/>
      <c r="J17" s="308"/>
      <c r="K17" s="37"/>
      <c r="L17" s="38"/>
      <c r="M17" s="38"/>
      <c r="N17" s="39"/>
      <c r="O17" s="150" t="s">
        <v>436</v>
      </c>
    </row>
    <row r="18" spans="1:15" ht="66.5" customHeight="1">
      <c r="A18" s="226" t="s">
        <v>563</v>
      </c>
      <c r="B18" s="498"/>
      <c r="C18" s="498"/>
      <c r="D18" s="498"/>
      <c r="E18" s="498"/>
      <c r="F18" s="498"/>
      <c r="G18" s="499"/>
      <c r="H18" s="1" t="s">
        <v>313</v>
      </c>
      <c r="I18" s="307"/>
      <c r="J18" s="308"/>
      <c r="K18" s="37"/>
      <c r="L18" s="38"/>
      <c r="M18" s="38"/>
      <c r="N18" s="39"/>
      <c r="O18" s="150" t="s">
        <v>437</v>
      </c>
    </row>
    <row r="19" spans="1:15" ht="27.5" customHeight="1">
      <c r="A19" s="226" t="s">
        <v>564</v>
      </c>
      <c r="B19" s="498"/>
      <c r="C19" s="498"/>
      <c r="D19" s="498"/>
      <c r="E19" s="498"/>
      <c r="F19" s="498"/>
      <c r="G19" s="499"/>
      <c r="H19" s="1">
        <v>5</v>
      </c>
      <c r="I19" s="307"/>
      <c r="J19" s="308"/>
      <c r="K19" s="37"/>
      <c r="L19" s="38"/>
      <c r="M19" s="38"/>
      <c r="N19" s="39"/>
      <c r="O19" s="150" t="s">
        <v>438</v>
      </c>
    </row>
    <row r="20" spans="1:15" ht="24" customHeight="1">
      <c r="A20" s="222" t="s">
        <v>565</v>
      </c>
      <c r="B20" s="218"/>
      <c r="C20" s="218"/>
      <c r="D20" s="218"/>
      <c r="E20" s="218"/>
      <c r="F20" s="218"/>
      <c r="G20" s="218"/>
      <c r="H20" s="218"/>
      <c r="I20" s="218"/>
      <c r="J20" s="218"/>
      <c r="K20" s="1">
        <v>6</v>
      </c>
      <c r="L20" s="219">
        <f>I15+I16+I17+I18+I19</f>
        <v>0</v>
      </c>
      <c r="M20" s="220"/>
      <c r="N20" s="221"/>
    </row>
    <row r="21" spans="1:15" ht="95.25" customHeight="1">
      <c r="A21" s="222" t="s">
        <v>314</v>
      </c>
      <c r="B21" s="218"/>
      <c r="C21" s="218"/>
      <c r="D21" s="218"/>
      <c r="E21" s="218"/>
      <c r="F21" s="218"/>
      <c r="G21" s="218"/>
      <c r="H21" s="218"/>
      <c r="I21" s="218"/>
      <c r="J21" s="218"/>
      <c r="K21" s="1">
        <v>7</v>
      </c>
      <c r="L21" s="219">
        <f>IF(L13&gt;L20,L13-L20,0)</f>
        <v>0</v>
      </c>
      <c r="M21" s="220"/>
      <c r="N21" s="221"/>
    </row>
  </sheetData>
  <sheetProtection algorithmName="SHA-512" hashValue="TMvKUGFWFiCTvljInJsx3zsUOtKF3hPGqGLnpqkagFWOesI7VdkrQr3F+1TP7rGvjDvGWjKCp1JmdZ2LhkW2jQ==" saltValue="VUFopwbbKVB4RltucpWYuQ==" spinCount="100000" sheet="1" objects="1" scenarios="1"/>
  <mergeCells count="36">
    <mergeCell ref="I17:J17"/>
    <mergeCell ref="A18:G18"/>
    <mergeCell ref="I18:J18"/>
    <mergeCell ref="A19:G19"/>
    <mergeCell ref="I19:J19"/>
    <mergeCell ref="A20:J20"/>
    <mergeCell ref="L20:N20"/>
    <mergeCell ref="A21:J21"/>
    <mergeCell ref="L21:N21"/>
    <mergeCell ref="A11:G11"/>
    <mergeCell ref="I11:J11"/>
    <mergeCell ref="A15:G15"/>
    <mergeCell ref="I15:J15"/>
    <mergeCell ref="A16:G16"/>
    <mergeCell ref="I16:J16"/>
    <mergeCell ref="A14:N14"/>
    <mergeCell ref="A12:J12"/>
    <mergeCell ref="L12:N12"/>
    <mergeCell ref="A13:J13"/>
    <mergeCell ref="L13:N13"/>
    <mergeCell ref="A17:G17"/>
    <mergeCell ref="B10:J10"/>
    <mergeCell ref="K10:N10"/>
    <mergeCell ref="A1:N2"/>
    <mergeCell ref="A3:N3"/>
    <mergeCell ref="A4:N4"/>
    <mergeCell ref="A5:J5"/>
    <mergeCell ref="L5:N5"/>
    <mergeCell ref="A9:G9"/>
    <mergeCell ref="I9:J9"/>
    <mergeCell ref="A6:J6"/>
    <mergeCell ref="L6:N6"/>
    <mergeCell ref="A8:J8"/>
    <mergeCell ref="L8:N8"/>
    <mergeCell ref="A7:J7"/>
    <mergeCell ref="L7:N7"/>
  </mergeCells>
  <printOptions horizontalCentered="1"/>
  <pageMargins left="0.25" right="0.25" top="0.5" bottom="0.5" header="0.3" footer="0.3"/>
  <pageSetup scale="78" fitToHeight="0" orientation="portrait" r:id="rId1"/>
  <headerFooter differentOddEven="1">
    <oddFooter>&amp;L&amp;A&amp;R&amp;D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2EFA-1EB1-4FA7-9968-431EAEF35509}">
  <sheetPr codeName="Sheet7">
    <pageSetUpPr fitToPage="1"/>
  </sheetPr>
  <dimension ref="A1:O89"/>
  <sheetViews>
    <sheetView workbookViewId="0">
      <selection activeCell="H92" sqref="H92"/>
    </sheetView>
  </sheetViews>
  <sheetFormatPr baseColWidth="10" defaultColWidth="8.83203125" defaultRowHeight="15"/>
  <cols>
    <col min="1" max="1" width="7.5" style="62" customWidth="1"/>
    <col min="2" max="2" width="12" style="62" customWidth="1"/>
    <col min="3" max="3" width="3.5" style="62" customWidth="1"/>
    <col min="4" max="4" width="12.6640625" style="62" customWidth="1"/>
    <col min="5" max="11" width="8.83203125" style="62"/>
    <col min="12" max="12" width="5.1640625" style="62" customWidth="1"/>
    <col min="13" max="14" width="8.83203125" style="62"/>
    <col min="15" max="15" width="45.83203125" style="62" customWidth="1"/>
    <col min="16" max="16384" width="8.83203125" style="62"/>
  </cols>
  <sheetData>
    <row r="1" spans="1:15">
      <c r="A1" s="298" t="s">
        <v>395</v>
      </c>
      <c r="B1" s="298"/>
      <c r="C1" s="298"/>
      <c r="D1" s="298"/>
      <c r="E1" s="298"/>
      <c r="F1" s="298"/>
      <c r="G1" s="298"/>
      <c r="H1" s="298"/>
      <c r="I1" s="298"/>
      <c r="J1" s="298"/>
      <c r="K1" s="298"/>
      <c r="L1" s="298"/>
      <c r="M1" s="298"/>
      <c r="N1" s="298"/>
      <c r="O1" s="115" t="s">
        <v>474</v>
      </c>
    </row>
    <row r="2" spans="1:15" ht="65.25" customHeight="1">
      <c r="A2" s="298"/>
      <c r="B2" s="298"/>
      <c r="C2" s="298"/>
      <c r="D2" s="298"/>
      <c r="E2" s="298"/>
      <c r="F2" s="298"/>
      <c r="G2" s="298"/>
      <c r="H2" s="298"/>
      <c r="I2" s="298"/>
      <c r="J2" s="298"/>
      <c r="K2" s="298"/>
      <c r="L2" s="298"/>
      <c r="M2" s="298"/>
      <c r="N2" s="298"/>
      <c r="O2" s="114" t="s">
        <v>478</v>
      </c>
    </row>
    <row r="3" spans="1:15" ht="19">
      <c r="A3" s="374" t="s">
        <v>44</v>
      </c>
      <c r="B3" s="374"/>
      <c r="C3" s="374"/>
      <c r="D3" s="374"/>
      <c r="E3" s="374"/>
      <c r="F3" s="374"/>
      <c r="G3" s="374"/>
      <c r="H3" s="374"/>
      <c r="I3" s="374"/>
      <c r="J3" s="374"/>
      <c r="K3" s="374"/>
      <c r="L3" s="374"/>
      <c r="M3" s="374"/>
      <c r="N3" s="374"/>
    </row>
    <row r="4" spans="1:15" ht="16.25" customHeight="1">
      <c r="A4" s="502" t="s">
        <v>37</v>
      </c>
      <c r="B4" s="503"/>
      <c r="C4" s="503"/>
      <c r="D4" s="503"/>
      <c r="E4" s="503"/>
      <c r="F4" s="503"/>
      <c r="G4" s="503"/>
      <c r="H4" s="503"/>
      <c r="I4" s="503"/>
      <c r="J4" s="503"/>
      <c r="K4" s="503"/>
      <c r="L4" s="503"/>
      <c r="M4" s="503"/>
      <c r="N4" s="504"/>
      <c r="O4" s="505" t="s">
        <v>167</v>
      </c>
    </row>
    <row r="5" spans="1:15">
      <c r="A5" s="303" t="s">
        <v>38</v>
      </c>
      <c r="B5" s="427"/>
      <c r="C5" s="427"/>
      <c r="D5" s="427"/>
      <c r="E5" s="427"/>
      <c r="F5" s="427"/>
      <c r="G5" s="427"/>
      <c r="H5" s="427"/>
      <c r="I5" s="427"/>
      <c r="J5" s="427"/>
      <c r="K5" s="427"/>
      <c r="L5" s="427"/>
      <c r="M5" s="427"/>
      <c r="N5" s="506"/>
      <c r="O5" s="505"/>
    </row>
    <row r="6" spans="1:15" ht="14.5" customHeight="1">
      <c r="A6" s="323" t="s">
        <v>39</v>
      </c>
      <c r="B6" s="507"/>
      <c r="C6" s="507"/>
      <c r="D6" s="507"/>
      <c r="E6" s="507"/>
      <c r="F6" s="507"/>
      <c r="G6" s="507"/>
      <c r="H6" s="507"/>
      <c r="I6" s="507"/>
      <c r="J6" s="507"/>
      <c r="K6" s="507"/>
      <c r="L6" s="507"/>
      <c r="M6" s="507"/>
      <c r="N6" s="325"/>
      <c r="O6" s="505"/>
    </row>
    <row r="7" spans="1:15">
      <c r="A7" s="323" t="s">
        <v>40</v>
      </c>
      <c r="B7" s="507"/>
      <c r="C7" s="507"/>
      <c r="D7" s="507"/>
      <c r="E7" s="507"/>
      <c r="F7" s="507"/>
      <c r="G7" s="507"/>
      <c r="H7" s="507"/>
      <c r="I7" s="507"/>
      <c r="J7" s="507"/>
      <c r="K7" s="507"/>
      <c r="L7" s="507"/>
      <c r="M7" s="507"/>
      <c r="N7" s="325"/>
      <c r="O7" s="505"/>
    </row>
    <row r="8" spans="1:15">
      <c r="A8" s="323" t="s">
        <v>41</v>
      </c>
      <c r="B8" s="507"/>
      <c r="C8" s="507"/>
      <c r="D8" s="507"/>
      <c r="E8" s="507"/>
      <c r="F8" s="507"/>
      <c r="G8" s="507"/>
      <c r="H8" s="507"/>
      <c r="I8" s="507"/>
      <c r="J8" s="507"/>
      <c r="K8" s="507"/>
      <c r="L8" s="507"/>
      <c r="M8" s="507"/>
      <c r="N8" s="325"/>
      <c r="O8" s="505"/>
    </row>
    <row r="9" spans="1:15">
      <c r="A9" s="323" t="s">
        <v>42</v>
      </c>
      <c r="B9" s="507"/>
      <c r="C9" s="507"/>
      <c r="D9" s="507"/>
      <c r="E9" s="507"/>
      <c r="F9" s="507"/>
      <c r="G9" s="507"/>
      <c r="H9" s="507"/>
      <c r="I9" s="507"/>
      <c r="J9" s="507"/>
      <c r="K9" s="507"/>
      <c r="L9" s="507"/>
      <c r="M9" s="507"/>
      <c r="N9" s="325"/>
      <c r="O9" s="505"/>
    </row>
    <row r="10" spans="1:15" ht="21" customHeight="1">
      <c r="A10" s="151"/>
      <c r="B10" s="508" t="s">
        <v>576</v>
      </c>
      <c r="C10" s="508"/>
      <c r="D10" s="508"/>
      <c r="E10" s="508"/>
      <c r="F10" s="508"/>
      <c r="G10" s="151"/>
      <c r="H10" s="509" t="s">
        <v>577</v>
      </c>
      <c r="I10" s="508"/>
      <c r="J10" s="508"/>
      <c r="K10" s="508"/>
      <c r="L10" s="508"/>
      <c r="M10" s="508"/>
      <c r="N10" s="508"/>
      <c r="O10" s="15" t="s">
        <v>169</v>
      </c>
    </row>
    <row r="11" spans="1:15" ht="29" customHeight="1">
      <c r="A11" s="218" t="s">
        <v>43</v>
      </c>
      <c r="B11" s="218"/>
      <c r="C11" s="218"/>
      <c r="D11" s="218"/>
      <c r="E11" s="218"/>
      <c r="F11" s="218"/>
      <c r="G11" s="218"/>
      <c r="H11" s="218"/>
      <c r="I11" s="218"/>
      <c r="J11" s="218"/>
      <c r="K11" s="218"/>
      <c r="L11" s="218"/>
      <c r="M11" s="218"/>
      <c r="N11" s="218"/>
    </row>
    <row r="12" spans="1:15" ht="31.25" customHeight="1">
      <c r="A12" s="151"/>
      <c r="B12" s="508" t="s">
        <v>576</v>
      </c>
      <c r="C12" s="508"/>
      <c r="D12" s="508"/>
      <c r="E12" s="508"/>
      <c r="F12" s="508"/>
      <c r="G12" s="151"/>
      <c r="H12" s="218" t="s">
        <v>168</v>
      </c>
      <c r="I12" s="218"/>
      <c r="J12" s="218"/>
      <c r="K12" s="218"/>
      <c r="L12" s="218"/>
      <c r="M12" s="218"/>
      <c r="N12" s="218"/>
      <c r="O12" s="15" t="s">
        <v>169</v>
      </c>
    </row>
    <row r="13" spans="1:15">
      <c r="A13" s="218" t="s">
        <v>45</v>
      </c>
      <c r="B13" s="218"/>
      <c r="C13" s="218"/>
      <c r="D13" s="218"/>
      <c r="E13" s="218"/>
      <c r="F13" s="218"/>
      <c r="G13" s="218"/>
      <c r="H13" s="218"/>
      <c r="I13" s="218"/>
      <c r="J13" s="218"/>
      <c r="K13" s="218"/>
      <c r="L13" s="218"/>
      <c r="M13" s="218"/>
      <c r="N13" s="218"/>
    </row>
    <row r="14" spans="1:15" ht="31.25" customHeight="1">
      <c r="A14" s="151"/>
      <c r="B14" s="508" t="s">
        <v>580</v>
      </c>
      <c r="C14" s="508"/>
      <c r="D14" s="508"/>
      <c r="E14" s="508"/>
      <c r="F14" s="508"/>
      <c r="G14" s="151"/>
      <c r="H14" s="218" t="s">
        <v>578</v>
      </c>
      <c r="I14" s="218"/>
      <c r="J14" s="218"/>
      <c r="K14" s="218"/>
      <c r="L14" s="218"/>
      <c r="M14" s="218"/>
      <c r="N14" s="218"/>
      <c r="O14" s="15" t="s">
        <v>169</v>
      </c>
    </row>
    <row r="15" spans="1:15">
      <c r="A15" s="218" t="s">
        <v>172</v>
      </c>
      <c r="B15" s="218"/>
      <c r="C15" s="218"/>
      <c r="D15" s="218"/>
      <c r="E15" s="218"/>
      <c r="F15" s="218"/>
      <c r="G15" s="218"/>
      <c r="H15" s="218"/>
      <c r="I15" s="218"/>
      <c r="J15" s="218"/>
      <c r="K15" s="218"/>
      <c r="L15" s="218"/>
      <c r="M15" s="218"/>
      <c r="N15" s="218"/>
    </row>
    <row r="16" spans="1:15" ht="41.5" customHeight="1">
      <c r="A16" s="151"/>
      <c r="B16" s="218" t="s">
        <v>173</v>
      </c>
      <c r="C16" s="218"/>
      <c r="D16" s="218"/>
      <c r="E16" s="218"/>
      <c r="F16" s="218"/>
      <c r="G16" s="151"/>
      <c r="H16" s="218" t="s">
        <v>579</v>
      </c>
      <c r="I16" s="218"/>
      <c r="J16" s="218"/>
      <c r="K16" s="218"/>
      <c r="L16" s="218"/>
      <c r="M16" s="218"/>
      <c r="N16" s="218"/>
      <c r="O16" s="15" t="s">
        <v>169</v>
      </c>
    </row>
    <row r="17" spans="1:15">
      <c r="A17" s="218" t="s">
        <v>47</v>
      </c>
      <c r="B17" s="218"/>
      <c r="C17" s="218"/>
      <c r="D17" s="218"/>
      <c r="E17" s="218"/>
      <c r="F17" s="218"/>
      <c r="G17" s="218"/>
      <c r="H17" s="218"/>
      <c r="I17" s="218"/>
      <c r="J17" s="218"/>
      <c r="K17" s="218"/>
      <c r="L17" s="218"/>
      <c r="M17" s="218"/>
      <c r="N17" s="218"/>
    </row>
    <row r="18" spans="1:15" ht="41.5" customHeight="1">
      <c r="A18" s="151"/>
      <c r="B18" s="218" t="s">
        <v>48</v>
      </c>
      <c r="C18" s="218"/>
      <c r="D18" s="218"/>
      <c r="E18" s="218"/>
      <c r="F18" s="218"/>
      <c r="G18" s="151"/>
      <c r="H18" s="218" t="s">
        <v>61</v>
      </c>
      <c r="I18" s="218"/>
      <c r="J18" s="218"/>
      <c r="K18" s="218"/>
      <c r="L18" s="218"/>
      <c r="M18" s="218"/>
      <c r="N18" s="218"/>
      <c r="O18" s="15" t="s">
        <v>169</v>
      </c>
    </row>
    <row r="19" spans="1:15" ht="11" customHeight="1">
      <c r="B19" s="77"/>
      <c r="C19" s="77"/>
      <c r="D19" s="77"/>
      <c r="E19" s="77"/>
      <c r="F19" s="77"/>
      <c r="H19" s="77"/>
      <c r="I19" s="77"/>
      <c r="J19" s="77"/>
      <c r="K19" s="77"/>
      <c r="L19" s="77"/>
      <c r="M19" s="77"/>
      <c r="N19" s="77"/>
    </row>
    <row r="20" spans="1:15">
      <c r="A20" s="502" t="s">
        <v>49</v>
      </c>
      <c r="B20" s="503"/>
      <c r="C20" s="503"/>
      <c r="D20" s="503"/>
      <c r="E20" s="503"/>
      <c r="F20" s="503"/>
      <c r="G20" s="503"/>
      <c r="H20" s="503"/>
      <c r="I20" s="503"/>
      <c r="J20" s="503"/>
      <c r="K20" s="503"/>
      <c r="L20" s="503"/>
      <c r="M20" s="503"/>
      <c r="N20" s="504"/>
    </row>
    <row r="21" spans="1:15">
      <c r="A21" s="323" t="s">
        <v>50</v>
      </c>
      <c r="B21" s="507"/>
      <c r="C21" s="507"/>
      <c r="D21" s="507"/>
      <c r="E21" s="507"/>
      <c r="F21" s="507"/>
      <c r="G21" s="507"/>
      <c r="H21" s="507"/>
      <c r="I21" s="507"/>
      <c r="J21" s="507"/>
      <c r="K21" s="507"/>
      <c r="L21" s="507"/>
      <c r="M21" s="507"/>
      <c r="N21" s="325"/>
      <c r="O21" s="505" t="s">
        <v>167</v>
      </c>
    </row>
    <row r="22" spans="1:15" ht="16">
      <c r="A22" s="74"/>
      <c r="B22" s="77" t="s">
        <v>51</v>
      </c>
      <c r="C22" s="77"/>
      <c r="D22" s="510"/>
      <c r="E22" s="511"/>
      <c r="F22" s="507"/>
      <c r="G22" s="507"/>
      <c r="H22" s="507"/>
      <c r="I22" s="507"/>
      <c r="J22" s="507"/>
      <c r="K22" s="507"/>
      <c r="L22" s="507"/>
      <c r="M22" s="507"/>
      <c r="N22" s="325"/>
      <c r="O22" s="505"/>
    </row>
    <row r="23" spans="1:15" ht="16">
      <c r="A23" s="74"/>
      <c r="B23" s="77" t="s">
        <v>52</v>
      </c>
      <c r="C23" s="77" t="s">
        <v>54</v>
      </c>
      <c r="D23" s="510"/>
      <c r="E23" s="511"/>
      <c r="F23" s="507"/>
      <c r="G23" s="507"/>
      <c r="H23" s="507"/>
      <c r="I23" s="507"/>
      <c r="J23" s="507"/>
      <c r="K23" s="507"/>
      <c r="L23" s="507"/>
      <c r="M23" s="507"/>
      <c r="N23" s="325"/>
      <c r="O23" s="505"/>
    </row>
    <row r="24" spans="1:15" ht="16">
      <c r="A24" s="74"/>
      <c r="B24" s="77" t="s">
        <v>53</v>
      </c>
      <c r="C24" s="77" t="s">
        <v>54</v>
      </c>
      <c r="D24" s="510"/>
      <c r="E24" s="511"/>
      <c r="F24" s="507"/>
      <c r="G24" s="507"/>
      <c r="H24" s="507"/>
      <c r="I24" s="507"/>
      <c r="J24" s="507"/>
      <c r="K24" s="507"/>
      <c r="L24" s="507"/>
      <c r="M24" s="507"/>
      <c r="N24" s="325"/>
      <c r="O24" s="505"/>
    </row>
    <row r="25" spans="1:15" ht="16">
      <c r="A25" s="74"/>
      <c r="B25" s="77" t="s">
        <v>55</v>
      </c>
      <c r="C25" s="77" t="s">
        <v>54</v>
      </c>
      <c r="D25" s="510"/>
      <c r="E25" s="511"/>
      <c r="F25" s="507" t="s">
        <v>56</v>
      </c>
      <c r="G25" s="507"/>
      <c r="H25" s="507"/>
      <c r="I25" s="507"/>
      <c r="J25" s="507"/>
      <c r="K25" s="507"/>
      <c r="L25" s="507"/>
      <c r="M25" s="507"/>
      <c r="N25" s="325"/>
      <c r="O25" s="505"/>
    </row>
    <row r="26" spans="1:15" ht="32">
      <c r="A26" s="74"/>
      <c r="B26" s="77" t="s">
        <v>57</v>
      </c>
      <c r="C26" s="77" t="s">
        <v>58</v>
      </c>
      <c r="D26" s="355">
        <f>SUM(D22:E25)</f>
        <v>0</v>
      </c>
      <c r="E26" s="356"/>
      <c r="F26" s="507"/>
      <c r="G26" s="507"/>
      <c r="H26" s="507"/>
      <c r="I26" s="507"/>
      <c r="J26" s="507"/>
      <c r="K26" s="507"/>
      <c r="L26" s="507"/>
      <c r="M26" s="507"/>
      <c r="N26" s="325"/>
      <c r="O26" s="505"/>
    </row>
    <row r="27" spans="1:15">
      <c r="A27" s="327" t="s">
        <v>59</v>
      </c>
      <c r="B27" s="327"/>
      <c r="C27" s="327"/>
      <c r="D27" s="327"/>
      <c r="E27" s="327"/>
      <c r="F27" s="327"/>
      <c r="G27" s="327"/>
      <c r="H27" s="327"/>
      <c r="I27" s="327"/>
      <c r="J27" s="327"/>
      <c r="K27" s="327"/>
      <c r="L27" s="327"/>
      <c r="M27" s="327"/>
      <c r="N27" s="327"/>
    </row>
    <row r="28" spans="1:15" ht="27.75" customHeight="1">
      <c r="A28" s="153" t="str">
        <f>IF(D26&gt;3650,"X","")</f>
        <v/>
      </c>
      <c r="B28" s="512" t="s">
        <v>576</v>
      </c>
      <c r="C28" s="512"/>
      <c r="D28" s="512"/>
      <c r="E28" s="512"/>
      <c r="F28" s="512"/>
      <c r="G28" s="153" t="str">
        <f>IF(D26&lt;=3650,"X","")</f>
        <v>X</v>
      </c>
      <c r="H28" s="218" t="s">
        <v>60</v>
      </c>
      <c r="I28" s="218"/>
      <c r="J28" s="218"/>
      <c r="K28" s="218"/>
      <c r="L28" s="218"/>
      <c r="M28" s="218"/>
      <c r="N28" s="218"/>
      <c r="O28" s="15" t="s">
        <v>169</v>
      </c>
    </row>
    <row r="29" spans="1:15">
      <c r="A29" s="327" t="s">
        <v>62</v>
      </c>
      <c r="B29" s="327"/>
      <c r="C29" s="327"/>
      <c r="D29" s="327"/>
      <c r="E29" s="327"/>
      <c r="F29" s="327"/>
      <c r="G29" s="327"/>
      <c r="H29" s="327"/>
      <c r="I29" s="327"/>
      <c r="J29" s="327"/>
      <c r="K29" s="327"/>
      <c r="L29" s="327"/>
      <c r="M29" s="327"/>
      <c r="N29" s="327"/>
    </row>
    <row r="30" spans="1:15" ht="34.5" customHeight="1">
      <c r="A30" s="152"/>
      <c r="B30" s="218" t="s">
        <v>63</v>
      </c>
      <c r="C30" s="218"/>
      <c r="D30" s="218"/>
      <c r="E30" s="218"/>
      <c r="F30" s="218"/>
      <c r="G30" s="152"/>
      <c r="H30" s="218" t="s">
        <v>64</v>
      </c>
      <c r="I30" s="218"/>
      <c r="J30" s="218"/>
      <c r="K30" s="218"/>
      <c r="L30" s="218"/>
      <c r="M30" s="218"/>
      <c r="N30" s="218"/>
      <c r="O30" s="15" t="s">
        <v>169</v>
      </c>
    </row>
    <row r="31" spans="1:15" ht="77.5" customHeight="1">
      <c r="A31" s="327" t="s">
        <v>65</v>
      </c>
      <c r="B31" s="327"/>
      <c r="C31" s="327"/>
      <c r="D31" s="327"/>
      <c r="E31" s="327"/>
      <c r="F31" s="327"/>
      <c r="G31" s="327"/>
      <c r="H31" s="327"/>
      <c r="I31" s="327"/>
      <c r="J31" s="327"/>
      <c r="K31" s="327"/>
      <c r="L31" s="327"/>
      <c r="M31" s="327"/>
      <c r="N31" s="327"/>
    </row>
    <row r="32" spans="1:15" ht="41.5" customHeight="1">
      <c r="A32" s="152"/>
      <c r="B32" s="218" t="s">
        <v>66</v>
      </c>
      <c r="C32" s="218"/>
      <c r="D32" s="218"/>
      <c r="E32" s="218"/>
      <c r="F32" s="218"/>
      <c r="G32" s="152"/>
      <c r="H32" s="218" t="s">
        <v>67</v>
      </c>
      <c r="I32" s="218"/>
      <c r="J32" s="218"/>
      <c r="K32" s="218"/>
      <c r="L32" s="218"/>
      <c r="M32" s="218"/>
      <c r="N32" s="218"/>
      <c r="O32" s="15" t="s">
        <v>169</v>
      </c>
    </row>
    <row r="33" spans="1:15" ht="8.5" customHeight="1">
      <c r="A33" s="518"/>
      <c r="B33" s="518"/>
      <c r="C33" s="518"/>
      <c r="D33" s="518"/>
      <c r="E33" s="518"/>
      <c r="F33" s="518"/>
      <c r="G33" s="518"/>
      <c r="H33" s="518"/>
      <c r="I33" s="518"/>
      <c r="J33" s="518"/>
      <c r="K33" s="518"/>
      <c r="L33" s="518"/>
      <c r="M33" s="518"/>
      <c r="N33" s="518"/>
    </row>
    <row r="34" spans="1:15">
      <c r="A34" s="502" t="s">
        <v>68</v>
      </c>
      <c r="B34" s="503"/>
      <c r="C34" s="503"/>
      <c r="D34" s="503"/>
      <c r="E34" s="503"/>
      <c r="F34" s="503"/>
      <c r="G34" s="503"/>
      <c r="H34" s="503"/>
      <c r="I34" s="503"/>
      <c r="J34" s="503"/>
      <c r="K34" s="503"/>
      <c r="L34" s="503"/>
      <c r="M34" s="503"/>
      <c r="N34" s="504"/>
      <c r="O34" s="501" t="s">
        <v>504</v>
      </c>
    </row>
    <row r="35" spans="1:15">
      <c r="A35" s="519" t="s">
        <v>69</v>
      </c>
      <c r="B35" s="516"/>
      <c r="C35" s="516"/>
      <c r="D35" s="516"/>
      <c r="E35" s="516"/>
      <c r="F35" s="516"/>
      <c r="G35" s="516"/>
      <c r="H35" s="516"/>
      <c r="I35" s="516"/>
      <c r="J35" s="516"/>
      <c r="K35" s="516"/>
      <c r="L35" s="516"/>
      <c r="M35" s="516"/>
      <c r="N35" s="517"/>
      <c r="O35" s="501"/>
    </row>
    <row r="36" spans="1:15" ht="35" customHeight="1">
      <c r="A36" s="515" t="s">
        <v>70</v>
      </c>
      <c r="B36" s="516"/>
      <c r="C36" s="516"/>
      <c r="D36" s="516"/>
      <c r="E36" s="516"/>
      <c r="F36" s="516"/>
      <c r="G36" s="516"/>
      <c r="H36" s="516"/>
      <c r="I36" s="516"/>
      <c r="J36" s="516"/>
      <c r="K36" s="516"/>
      <c r="L36" s="516"/>
      <c r="M36" s="516"/>
      <c r="N36" s="517"/>
      <c r="O36" s="501"/>
    </row>
    <row r="37" spans="1:15">
      <c r="A37" s="513" t="s">
        <v>72</v>
      </c>
      <c r="B37" s="420"/>
      <c r="C37" s="420"/>
      <c r="D37" s="420"/>
      <c r="E37" s="420"/>
      <c r="F37" s="420"/>
      <c r="G37" s="420"/>
      <c r="H37" s="420"/>
      <c r="I37" s="420"/>
      <c r="J37" s="420"/>
      <c r="K37" s="420"/>
      <c r="L37" s="420"/>
      <c r="M37" s="420"/>
      <c r="N37" s="514"/>
      <c r="O37" s="501"/>
    </row>
    <row r="38" spans="1:15" ht="27" customHeight="1">
      <c r="A38" s="515" t="s">
        <v>71</v>
      </c>
      <c r="B38" s="516"/>
      <c r="C38" s="516"/>
      <c r="D38" s="516"/>
      <c r="E38" s="516"/>
      <c r="F38" s="516"/>
      <c r="G38" s="516"/>
      <c r="H38" s="516"/>
      <c r="I38" s="516"/>
      <c r="J38" s="516"/>
      <c r="K38" s="516"/>
      <c r="L38" s="516"/>
      <c r="M38" s="516"/>
      <c r="N38" s="517"/>
      <c r="O38" s="501"/>
    </row>
    <row r="39" spans="1:15">
      <c r="A39" s="513" t="s">
        <v>73</v>
      </c>
      <c r="B39" s="420"/>
      <c r="C39" s="420"/>
      <c r="D39" s="420"/>
      <c r="E39" s="420"/>
      <c r="F39" s="420"/>
      <c r="G39" s="420"/>
      <c r="H39" s="420"/>
      <c r="I39" s="420"/>
      <c r="J39" s="420"/>
      <c r="K39" s="420"/>
      <c r="L39" s="420"/>
      <c r="M39" s="420"/>
      <c r="N39" s="514"/>
      <c r="O39" s="501"/>
    </row>
    <row r="40" spans="1:15">
      <c r="A40" s="515" t="s">
        <v>74</v>
      </c>
      <c r="B40" s="516"/>
      <c r="C40" s="516"/>
      <c r="D40" s="516"/>
      <c r="E40" s="516"/>
      <c r="F40" s="516"/>
      <c r="G40" s="516"/>
      <c r="H40" s="516"/>
      <c r="I40" s="516"/>
      <c r="J40" s="516"/>
      <c r="K40" s="516"/>
      <c r="L40" s="516"/>
      <c r="M40" s="516"/>
      <c r="N40" s="517"/>
      <c r="O40" s="501"/>
    </row>
    <row r="41" spans="1:15">
      <c r="A41" s="513" t="s">
        <v>73</v>
      </c>
      <c r="B41" s="420"/>
      <c r="C41" s="420"/>
      <c r="D41" s="420"/>
      <c r="E41" s="420"/>
      <c r="F41" s="420"/>
      <c r="G41" s="420"/>
      <c r="H41" s="420"/>
      <c r="I41" s="420"/>
      <c r="J41" s="420"/>
      <c r="K41" s="420"/>
      <c r="L41" s="420"/>
      <c r="M41" s="420"/>
      <c r="N41" s="514"/>
      <c r="O41" s="501"/>
    </row>
    <row r="42" spans="1:15">
      <c r="A42" s="515" t="s">
        <v>75</v>
      </c>
      <c r="B42" s="516"/>
      <c r="C42" s="516"/>
      <c r="D42" s="516"/>
      <c r="E42" s="516"/>
      <c r="F42" s="516"/>
      <c r="G42" s="516"/>
      <c r="H42" s="516"/>
      <c r="I42" s="516"/>
      <c r="J42" s="516"/>
      <c r="K42" s="516"/>
      <c r="L42" s="516"/>
      <c r="M42" s="516"/>
      <c r="N42" s="517"/>
      <c r="O42" s="501"/>
    </row>
    <row r="43" spans="1:15">
      <c r="A43" s="513" t="s">
        <v>72</v>
      </c>
      <c r="B43" s="420"/>
      <c r="C43" s="420"/>
      <c r="D43" s="420"/>
      <c r="E43" s="420"/>
      <c r="F43" s="420"/>
      <c r="G43" s="420"/>
      <c r="H43" s="420"/>
      <c r="I43" s="420"/>
      <c r="J43" s="420"/>
      <c r="K43" s="420"/>
      <c r="L43" s="420"/>
      <c r="M43" s="420"/>
      <c r="N43" s="514"/>
      <c r="O43" s="501"/>
    </row>
    <row r="44" spans="1:15" ht="35" customHeight="1">
      <c r="A44" s="515" t="s">
        <v>76</v>
      </c>
      <c r="B44" s="516"/>
      <c r="C44" s="516"/>
      <c r="D44" s="516"/>
      <c r="E44" s="516"/>
      <c r="F44" s="516"/>
      <c r="G44" s="516"/>
      <c r="H44" s="516"/>
      <c r="I44" s="516"/>
      <c r="J44" s="516"/>
      <c r="K44" s="516"/>
      <c r="L44" s="516"/>
      <c r="M44" s="516"/>
      <c r="N44" s="517"/>
      <c r="O44" s="501"/>
    </row>
    <row r="45" spans="1:15">
      <c r="A45" s="513" t="s">
        <v>72</v>
      </c>
      <c r="B45" s="420"/>
      <c r="C45" s="420"/>
      <c r="D45" s="420"/>
      <c r="E45" s="420"/>
      <c r="F45" s="420"/>
      <c r="G45" s="420"/>
      <c r="H45" s="420"/>
      <c r="I45" s="420"/>
      <c r="J45" s="420"/>
      <c r="K45" s="420"/>
      <c r="L45" s="420"/>
      <c r="M45" s="420"/>
      <c r="N45" s="514"/>
      <c r="O45" s="501"/>
    </row>
    <row r="46" spans="1:15">
      <c r="A46" s="515" t="s">
        <v>77</v>
      </c>
      <c r="B46" s="516"/>
      <c r="C46" s="516"/>
      <c r="D46" s="516"/>
      <c r="E46" s="516"/>
      <c r="F46" s="516"/>
      <c r="G46" s="516"/>
      <c r="H46" s="516"/>
      <c r="I46" s="516"/>
      <c r="J46" s="516"/>
      <c r="K46" s="516"/>
      <c r="L46" s="516"/>
      <c r="M46" s="516"/>
      <c r="N46" s="517"/>
      <c r="O46" s="501"/>
    </row>
    <row r="47" spans="1:15" ht="27" customHeight="1">
      <c r="A47" s="327" t="s">
        <v>78</v>
      </c>
      <c r="B47" s="327"/>
      <c r="C47" s="327"/>
      <c r="D47" s="327"/>
      <c r="E47" s="327"/>
      <c r="F47" s="327"/>
      <c r="G47" s="327"/>
      <c r="H47" s="327"/>
      <c r="I47" s="327"/>
      <c r="J47" s="327"/>
      <c r="K47" s="327"/>
      <c r="L47" s="327"/>
      <c r="M47" s="327"/>
      <c r="N47" s="327"/>
    </row>
    <row r="48" spans="1:15" ht="19.5" customHeight="1">
      <c r="A48" s="152"/>
      <c r="B48" s="218" t="s">
        <v>576</v>
      </c>
      <c r="C48" s="218"/>
      <c r="D48" s="218"/>
      <c r="E48" s="218"/>
      <c r="F48" s="218"/>
      <c r="G48" s="152"/>
      <c r="H48" s="218" t="s">
        <v>79</v>
      </c>
      <c r="I48" s="218"/>
      <c r="J48" s="218"/>
      <c r="K48" s="218"/>
      <c r="L48" s="218"/>
      <c r="M48" s="218"/>
      <c r="N48" s="218"/>
      <c r="O48" s="15" t="s">
        <v>169</v>
      </c>
    </row>
    <row r="49" spans="1:15">
      <c r="A49" s="218" t="s">
        <v>80</v>
      </c>
      <c r="B49" s="218"/>
      <c r="C49" s="218"/>
      <c r="D49" s="218"/>
      <c r="E49" s="218"/>
      <c r="F49" s="218"/>
      <c r="G49" s="218"/>
      <c r="H49" s="218"/>
      <c r="I49" s="218"/>
      <c r="J49" s="218"/>
      <c r="K49" s="218"/>
      <c r="L49" s="218"/>
      <c r="M49" s="218"/>
      <c r="N49" s="218"/>
    </row>
    <row r="50" spans="1:15" ht="21" customHeight="1">
      <c r="A50" s="152"/>
      <c r="B50" s="218" t="s">
        <v>81</v>
      </c>
      <c r="C50" s="218"/>
      <c r="D50" s="218"/>
      <c r="E50" s="218"/>
      <c r="F50" s="218"/>
      <c r="G50" s="152"/>
      <c r="H50" s="218" t="s">
        <v>579</v>
      </c>
      <c r="I50" s="218"/>
      <c r="J50" s="218"/>
      <c r="K50" s="218"/>
      <c r="L50" s="218"/>
      <c r="M50" s="218"/>
      <c r="N50" s="218"/>
      <c r="O50" s="15" t="s">
        <v>169</v>
      </c>
    </row>
    <row r="51" spans="1:15" ht="34.25" customHeight="1">
      <c r="A51" s="218" t="s">
        <v>82</v>
      </c>
      <c r="B51" s="218"/>
      <c r="C51" s="218"/>
      <c r="D51" s="218"/>
      <c r="E51" s="218"/>
      <c r="F51" s="218"/>
      <c r="G51" s="218"/>
      <c r="H51" s="218"/>
      <c r="I51" s="218"/>
      <c r="J51" s="218"/>
      <c r="K51" s="218"/>
      <c r="L51" s="218"/>
      <c r="M51" s="218"/>
      <c r="N51" s="218"/>
    </row>
    <row r="52" spans="1:15" ht="41.5" customHeight="1">
      <c r="A52" s="152"/>
      <c r="B52" s="218" t="s">
        <v>170</v>
      </c>
      <c r="C52" s="218"/>
      <c r="D52" s="218"/>
      <c r="E52" s="218"/>
      <c r="F52" s="218"/>
      <c r="G52" s="152"/>
      <c r="H52" s="218" t="s">
        <v>83</v>
      </c>
      <c r="I52" s="218"/>
      <c r="J52" s="218"/>
      <c r="K52" s="218"/>
      <c r="L52" s="218"/>
      <c r="M52" s="218"/>
      <c r="N52" s="218"/>
      <c r="O52" s="15" t="s">
        <v>169</v>
      </c>
    </row>
    <row r="53" spans="1:15" ht="7.25" customHeight="1">
      <c r="A53" s="427"/>
      <c r="B53" s="427"/>
      <c r="C53" s="427"/>
      <c r="D53" s="427"/>
      <c r="E53" s="427"/>
      <c r="F53" s="427"/>
      <c r="G53" s="427"/>
      <c r="H53" s="427"/>
      <c r="I53" s="427"/>
      <c r="J53" s="427"/>
      <c r="K53" s="427"/>
      <c r="L53" s="427"/>
      <c r="M53" s="427"/>
      <c r="N53" s="427"/>
    </row>
    <row r="54" spans="1:15">
      <c r="A54" s="520" t="s">
        <v>84</v>
      </c>
      <c r="B54" s="520"/>
      <c r="C54" s="520"/>
      <c r="D54" s="520"/>
      <c r="E54" s="520"/>
      <c r="F54" s="520"/>
      <c r="G54" s="520"/>
      <c r="H54" s="520"/>
      <c r="I54" s="520"/>
      <c r="J54" s="520"/>
      <c r="K54" s="520"/>
      <c r="L54" s="520"/>
      <c r="M54" s="520"/>
      <c r="N54" s="520"/>
    </row>
    <row r="55" spans="1:15" ht="32">
      <c r="A55" s="218" t="s">
        <v>85</v>
      </c>
      <c r="B55" s="218"/>
      <c r="C55" s="218"/>
      <c r="D55" s="218"/>
      <c r="E55" s="218"/>
      <c r="F55" s="218"/>
      <c r="G55" s="218"/>
      <c r="H55" s="218"/>
      <c r="I55" s="218"/>
      <c r="J55" s="218"/>
      <c r="K55" s="218"/>
      <c r="L55" s="218"/>
      <c r="M55" s="218"/>
      <c r="N55" s="218"/>
      <c r="O55" s="77" t="s">
        <v>167</v>
      </c>
    </row>
    <row r="56" spans="1:15" ht="18" customHeight="1">
      <c r="A56" s="152"/>
      <c r="B56" s="218" t="s">
        <v>576</v>
      </c>
      <c r="C56" s="218"/>
      <c r="D56" s="218"/>
      <c r="E56" s="218"/>
      <c r="F56" s="218"/>
      <c r="G56" s="152"/>
      <c r="H56" s="222" t="s">
        <v>582</v>
      </c>
      <c r="I56" s="218"/>
      <c r="J56" s="218"/>
      <c r="K56" s="218"/>
      <c r="L56" s="218"/>
      <c r="M56" s="218"/>
      <c r="N56" s="218"/>
      <c r="O56" s="15" t="s">
        <v>169</v>
      </c>
    </row>
    <row r="57" spans="1:15" ht="27" customHeight="1">
      <c r="A57" s="218" t="s">
        <v>86</v>
      </c>
      <c r="B57" s="218"/>
      <c r="C57" s="218"/>
      <c r="D57" s="218"/>
      <c r="E57" s="218"/>
      <c r="F57" s="218"/>
      <c r="G57" s="218"/>
      <c r="H57" s="218"/>
      <c r="I57" s="218"/>
      <c r="J57" s="218"/>
      <c r="K57" s="218"/>
      <c r="L57" s="218"/>
      <c r="M57" s="218"/>
      <c r="N57" s="218"/>
    </row>
    <row r="58" spans="1:15" ht="22.5" customHeight="1">
      <c r="A58" s="152"/>
      <c r="B58" s="218" t="s">
        <v>576</v>
      </c>
      <c r="C58" s="218"/>
      <c r="D58" s="218"/>
      <c r="E58" s="218"/>
      <c r="F58" s="218"/>
      <c r="G58" s="152"/>
      <c r="H58" s="222" t="s">
        <v>87</v>
      </c>
      <c r="I58" s="218"/>
      <c r="J58" s="218"/>
      <c r="K58" s="218"/>
      <c r="L58" s="218"/>
      <c r="M58" s="218"/>
      <c r="N58" s="218"/>
      <c r="O58" s="15" t="s">
        <v>169</v>
      </c>
    </row>
    <row r="59" spans="1:15" ht="32.25" customHeight="1">
      <c r="A59" s="218" t="s">
        <v>88</v>
      </c>
      <c r="B59" s="218"/>
      <c r="C59" s="218"/>
      <c r="D59" s="218"/>
      <c r="E59" s="218"/>
      <c r="F59" s="218"/>
      <c r="G59" s="218"/>
      <c r="H59" s="218"/>
      <c r="I59" s="218"/>
      <c r="J59" s="218"/>
      <c r="K59" s="218"/>
      <c r="L59" s="218"/>
      <c r="M59" s="218"/>
      <c r="N59" s="218"/>
    </row>
    <row r="60" spans="1:15" ht="28.25" customHeight="1">
      <c r="A60" s="152"/>
      <c r="B60" s="218" t="s">
        <v>581</v>
      </c>
      <c r="C60" s="218"/>
      <c r="D60" s="218"/>
      <c r="E60" s="218"/>
      <c r="F60" s="218"/>
      <c r="G60" s="152"/>
      <c r="H60" s="218" t="s">
        <v>171</v>
      </c>
      <c r="I60" s="218"/>
      <c r="J60" s="218"/>
      <c r="K60" s="218"/>
      <c r="L60" s="218"/>
      <c r="M60" s="218"/>
      <c r="N60" s="218"/>
      <c r="O60" s="15" t="s">
        <v>169</v>
      </c>
    </row>
    <row r="61" spans="1:15">
      <c r="A61" s="218" t="s">
        <v>89</v>
      </c>
      <c r="B61" s="218"/>
      <c r="C61" s="218"/>
      <c r="D61" s="218"/>
      <c r="E61" s="218"/>
      <c r="F61" s="218"/>
      <c r="G61" s="218"/>
      <c r="H61" s="218"/>
      <c r="I61" s="218"/>
      <c r="J61" s="218"/>
      <c r="K61" s="218"/>
      <c r="L61" s="218"/>
      <c r="M61" s="218"/>
      <c r="N61" s="218"/>
    </row>
    <row r="62" spans="1:15" ht="22.5" customHeight="1">
      <c r="A62" s="151"/>
      <c r="B62" s="218" t="s">
        <v>90</v>
      </c>
      <c r="C62" s="218"/>
      <c r="D62" s="218"/>
      <c r="E62" s="218"/>
      <c r="F62" s="218"/>
      <c r="G62" s="152"/>
      <c r="H62" s="222" t="s">
        <v>583</v>
      </c>
      <c r="I62" s="218"/>
      <c r="J62" s="218"/>
      <c r="K62" s="218"/>
      <c r="L62" s="218"/>
      <c r="M62" s="218"/>
      <c r="N62" s="218"/>
      <c r="O62" s="15" t="s">
        <v>169</v>
      </c>
    </row>
    <row r="63" spans="1:15" ht="30.75" customHeight="1">
      <c r="A63" s="218" t="s">
        <v>91</v>
      </c>
      <c r="B63" s="218"/>
      <c r="C63" s="218"/>
      <c r="D63" s="218"/>
      <c r="E63" s="218"/>
      <c r="F63" s="218"/>
      <c r="G63" s="218"/>
      <c r="H63" s="218"/>
      <c r="I63" s="218"/>
      <c r="J63" s="218"/>
      <c r="K63" s="218"/>
      <c r="L63" s="218"/>
      <c r="M63" s="218"/>
      <c r="N63" s="218"/>
    </row>
    <row r="64" spans="1:15" ht="33" customHeight="1">
      <c r="A64" s="152"/>
      <c r="B64" s="222" t="s">
        <v>482</v>
      </c>
      <c r="C64" s="218"/>
      <c r="D64" s="218"/>
      <c r="E64" s="218"/>
      <c r="F64" s="218"/>
      <c r="G64" s="151"/>
      <c r="H64" s="222" t="s">
        <v>583</v>
      </c>
      <c r="I64" s="218"/>
      <c r="J64" s="218"/>
      <c r="K64" s="218"/>
      <c r="L64" s="218"/>
      <c r="M64" s="218"/>
      <c r="N64" s="218"/>
      <c r="O64" s="15" t="s">
        <v>169</v>
      </c>
    </row>
    <row r="65" spans="1:15">
      <c r="A65" s="218" t="s">
        <v>92</v>
      </c>
      <c r="B65" s="218"/>
      <c r="C65" s="218"/>
      <c r="D65" s="218"/>
      <c r="E65" s="218"/>
      <c r="F65" s="218"/>
      <c r="G65" s="218"/>
      <c r="H65" s="218"/>
      <c r="I65" s="218"/>
      <c r="J65" s="218"/>
      <c r="K65" s="218"/>
      <c r="L65" s="218"/>
      <c r="M65" s="218"/>
      <c r="N65" s="218"/>
    </row>
    <row r="66" spans="1:15" ht="22.5" customHeight="1">
      <c r="A66" s="152"/>
      <c r="B66" s="222" t="s">
        <v>93</v>
      </c>
      <c r="C66" s="218"/>
      <c r="D66" s="218"/>
      <c r="E66" s="218"/>
      <c r="F66" s="218"/>
      <c r="G66" s="152"/>
      <c r="H66" s="218" t="s">
        <v>94</v>
      </c>
      <c r="I66" s="218"/>
      <c r="J66" s="218"/>
      <c r="K66" s="218"/>
      <c r="L66" s="218"/>
      <c r="M66" s="218"/>
      <c r="N66" s="218"/>
      <c r="O66" s="15" t="s">
        <v>169</v>
      </c>
    </row>
    <row r="67" spans="1:15">
      <c r="A67" s="507"/>
      <c r="B67" s="507"/>
      <c r="C67" s="507"/>
      <c r="D67" s="507"/>
      <c r="E67" s="507"/>
      <c r="F67" s="507"/>
      <c r="G67" s="507"/>
      <c r="H67" s="507"/>
      <c r="I67" s="507"/>
      <c r="J67" s="507"/>
      <c r="K67" s="507"/>
      <c r="L67" s="507"/>
      <c r="M67" s="507"/>
      <c r="N67" s="507"/>
    </row>
    <row r="68" spans="1:15">
      <c r="A68" s="520" t="s">
        <v>95</v>
      </c>
      <c r="B68" s="520"/>
      <c r="C68" s="520"/>
      <c r="D68" s="520"/>
      <c r="E68" s="520"/>
      <c r="F68" s="520"/>
      <c r="G68" s="520"/>
      <c r="H68" s="520"/>
      <c r="I68" s="520"/>
      <c r="J68" s="520"/>
      <c r="K68" s="520"/>
      <c r="L68" s="520"/>
      <c r="M68" s="520"/>
      <c r="N68" s="520"/>
    </row>
    <row r="69" spans="1:15" ht="21.75" customHeight="1">
      <c r="A69" s="218" t="s">
        <v>96</v>
      </c>
      <c r="B69" s="218"/>
      <c r="C69" s="218"/>
      <c r="D69" s="218"/>
      <c r="E69" s="218"/>
      <c r="F69" s="218"/>
      <c r="G69" s="218"/>
      <c r="H69" s="218"/>
      <c r="I69" s="218"/>
      <c r="J69" s="218"/>
      <c r="K69" s="218"/>
      <c r="L69" s="218"/>
      <c r="M69" s="218"/>
      <c r="N69" s="218"/>
    </row>
    <row r="70" spans="1:15" ht="28.25" customHeight="1">
      <c r="A70" s="152"/>
      <c r="B70" s="326" t="s">
        <v>97</v>
      </c>
      <c r="C70" s="327"/>
      <c r="D70" s="327"/>
      <c r="E70" s="327"/>
      <c r="F70" s="327"/>
      <c r="G70" s="152"/>
      <c r="H70" s="521" t="s">
        <v>584</v>
      </c>
      <c r="I70" s="489"/>
      <c r="J70" s="489"/>
      <c r="K70" s="489"/>
      <c r="L70" s="489"/>
      <c r="M70" s="489"/>
      <c r="N70" s="489"/>
      <c r="O70" s="15" t="s">
        <v>169</v>
      </c>
    </row>
    <row r="71" spans="1:15">
      <c r="A71" s="522" t="s">
        <v>98</v>
      </c>
      <c r="B71" s="523"/>
      <c r="C71" s="523"/>
      <c r="D71" s="523"/>
      <c r="E71" s="523"/>
      <c r="F71" s="523"/>
      <c r="G71" s="523"/>
      <c r="H71" s="523"/>
      <c r="I71" s="523"/>
      <c r="J71" s="523"/>
      <c r="K71" s="523"/>
      <c r="L71" s="523"/>
      <c r="M71" s="523"/>
      <c r="N71" s="524"/>
    </row>
    <row r="72" spans="1:15" ht="17.25" customHeight="1">
      <c r="A72" s="508" t="s">
        <v>570</v>
      </c>
      <c r="B72" s="508"/>
      <c r="C72" s="508"/>
      <c r="D72" s="508"/>
      <c r="E72" s="508"/>
      <c r="F72" s="508"/>
      <c r="G72" s="508"/>
      <c r="H72" s="508"/>
      <c r="I72" s="508"/>
      <c r="J72" s="508"/>
      <c r="K72" s="508"/>
      <c r="L72" s="73">
        <v>1</v>
      </c>
      <c r="M72" s="525"/>
      <c r="N72" s="525"/>
      <c r="O72" s="526" t="s">
        <v>167</v>
      </c>
    </row>
    <row r="73" spans="1:15" ht="30.5" customHeight="1">
      <c r="A73" s="218" t="s">
        <v>571</v>
      </c>
      <c r="B73" s="218"/>
      <c r="C73" s="218"/>
      <c r="D73" s="218"/>
      <c r="E73" s="218"/>
      <c r="F73" s="218"/>
      <c r="G73" s="218"/>
      <c r="H73" s="218"/>
      <c r="I73" s="218"/>
      <c r="J73" s="218"/>
      <c r="K73" s="218"/>
      <c r="L73" s="73">
        <v>2</v>
      </c>
      <c r="M73" s="525"/>
      <c r="N73" s="525"/>
      <c r="O73" s="526"/>
    </row>
    <row r="74" spans="1:15" ht="57" customHeight="1">
      <c r="A74" s="218" t="s">
        <v>572</v>
      </c>
      <c r="B74" s="218"/>
      <c r="C74" s="218"/>
      <c r="D74" s="218"/>
      <c r="E74" s="218"/>
      <c r="F74" s="218"/>
      <c r="G74" s="218"/>
      <c r="H74" s="218"/>
      <c r="I74" s="218"/>
      <c r="J74" s="218"/>
      <c r="K74" s="218"/>
      <c r="L74" s="73">
        <v>3</v>
      </c>
      <c r="M74" s="525"/>
      <c r="N74" s="525"/>
      <c r="O74" s="526"/>
    </row>
    <row r="75" spans="1:15" ht="72" customHeight="1">
      <c r="A75" s="218" t="s">
        <v>573</v>
      </c>
      <c r="B75" s="218"/>
      <c r="C75" s="218"/>
      <c r="D75" s="218"/>
      <c r="E75" s="218"/>
      <c r="F75" s="218"/>
      <c r="G75" s="218"/>
      <c r="H75" s="218"/>
      <c r="I75" s="218"/>
      <c r="J75" s="218"/>
      <c r="K75" s="218"/>
      <c r="L75" s="73">
        <v>4</v>
      </c>
      <c r="M75" s="525"/>
      <c r="N75" s="525"/>
      <c r="O75" s="526"/>
    </row>
    <row r="76" spans="1:15" ht="51.75" customHeight="1">
      <c r="A76" s="218" t="s">
        <v>574</v>
      </c>
      <c r="B76" s="508"/>
      <c r="C76" s="508"/>
      <c r="D76" s="508"/>
      <c r="E76" s="508"/>
      <c r="F76" s="508"/>
      <c r="G76" s="508"/>
      <c r="H76" s="508"/>
      <c r="I76" s="508"/>
      <c r="J76" s="508"/>
      <c r="K76" s="508"/>
      <c r="L76" s="73">
        <v>5</v>
      </c>
      <c r="M76" s="525"/>
      <c r="N76" s="525"/>
      <c r="O76" s="526"/>
    </row>
    <row r="77" spans="1:15">
      <c r="A77" s="508" t="s">
        <v>566</v>
      </c>
      <c r="B77" s="508"/>
      <c r="C77" s="508"/>
      <c r="D77" s="508"/>
      <c r="E77" s="508"/>
      <c r="F77" s="508"/>
      <c r="G77" s="508"/>
      <c r="H77" s="508"/>
      <c r="I77" s="508"/>
      <c r="J77" s="508"/>
      <c r="K77" s="508"/>
      <c r="L77" s="73">
        <v>6</v>
      </c>
      <c r="M77" s="362">
        <f>SUM(M73:N76)</f>
        <v>0</v>
      </c>
      <c r="N77" s="362"/>
    </row>
    <row r="78" spans="1:15">
      <c r="A78" s="508" t="s">
        <v>567</v>
      </c>
      <c r="B78" s="508"/>
      <c r="C78" s="508"/>
      <c r="D78" s="508"/>
      <c r="E78" s="508"/>
      <c r="F78" s="508"/>
      <c r="G78" s="508"/>
      <c r="H78" s="508"/>
      <c r="I78" s="508"/>
      <c r="J78" s="508"/>
      <c r="K78" s="508"/>
      <c r="L78" s="73">
        <v>7</v>
      </c>
      <c r="M78" s="362">
        <f>M72-M77</f>
        <v>0</v>
      </c>
      <c r="N78" s="362"/>
    </row>
    <row r="79" spans="1:15" ht="42.5" customHeight="1">
      <c r="A79" s="218" t="s">
        <v>568</v>
      </c>
      <c r="B79" s="218"/>
      <c r="C79" s="218"/>
      <c r="D79" s="218"/>
      <c r="E79" s="218"/>
      <c r="F79" s="218"/>
      <c r="G79" s="218"/>
      <c r="H79" s="218"/>
      <c r="I79" s="218"/>
      <c r="J79" s="218"/>
      <c r="K79" s="218"/>
      <c r="L79" s="73">
        <v>8</v>
      </c>
      <c r="M79" s="525"/>
      <c r="N79" s="525"/>
      <c r="O79" s="77" t="s">
        <v>167</v>
      </c>
    </row>
    <row r="80" spans="1:15">
      <c r="A80" s="218" t="s">
        <v>569</v>
      </c>
      <c r="B80" s="508"/>
      <c r="C80" s="508"/>
      <c r="D80" s="508"/>
      <c r="E80" s="508"/>
      <c r="F80" s="508"/>
      <c r="G80" s="508"/>
      <c r="H80" s="508"/>
      <c r="I80" s="508"/>
      <c r="J80" s="508"/>
      <c r="K80" s="508"/>
      <c r="L80" s="73">
        <v>9</v>
      </c>
      <c r="M80" s="362">
        <f>M78+M79</f>
        <v>0</v>
      </c>
      <c r="N80" s="362"/>
    </row>
    <row r="81" spans="1:15" ht="7.5" customHeight="1">
      <c r="A81" s="264"/>
      <c r="B81" s="265"/>
      <c r="C81" s="265"/>
      <c r="D81" s="265"/>
      <c r="E81" s="265"/>
      <c r="F81" s="265"/>
      <c r="G81" s="265"/>
      <c r="H81" s="265"/>
      <c r="I81" s="265"/>
      <c r="J81" s="265"/>
      <c r="K81" s="265"/>
      <c r="L81" s="265"/>
      <c r="M81" s="265"/>
      <c r="N81" s="266"/>
    </row>
    <row r="82" spans="1:15" ht="31.25" customHeight="1">
      <c r="A82" s="218" t="s">
        <v>102</v>
      </c>
      <c r="B82" s="218"/>
      <c r="C82" s="218"/>
      <c r="D82" s="218"/>
      <c r="E82" s="218"/>
      <c r="F82" s="218"/>
      <c r="G82" s="218"/>
      <c r="H82" s="218"/>
      <c r="I82" s="218"/>
      <c r="J82" s="218"/>
      <c r="K82" s="218"/>
      <c r="L82" s="218"/>
      <c r="M82" s="218"/>
      <c r="N82" s="218"/>
    </row>
    <row r="83" spans="1:15" ht="28.25" customHeight="1">
      <c r="A83" s="152"/>
      <c r="B83" s="222" t="s">
        <v>103</v>
      </c>
      <c r="C83" s="218"/>
      <c r="D83" s="218"/>
      <c r="E83" s="218"/>
      <c r="F83" s="218"/>
      <c r="G83" s="152"/>
      <c r="H83" s="222" t="s">
        <v>46</v>
      </c>
      <c r="I83" s="218"/>
      <c r="J83" s="218"/>
      <c r="K83" s="218"/>
      <c r="L83" s="218"/>
      <c r="M83" s="218"/>
      <c r="N83" s="218"/>
      <c r="O83" s="15" t="s">
        <v>169</v>
      </c>
    </row>
    <row r="84" spans="1:15" ht="81.75" customHeight="1">
      <c r="A84" s="218" t="s">
        <v>99</v>
      </c>
      <c r="B84" s="218"/>
      <c r="C84" s="218"/>
      <c r="D84" s="218"/>
      <c r="E84" s="218"/>
      <c r="F84" s="218"/>
      <c r="G84" s="218"/>
      <c r="H84" s="218"/>
      <c r="I84" s="218"/>
      <c r="J84" s="218"/>
      <c r="K84" s="218"/>
      <c r="L84" s="218"/>
      <c r="M84" s="218"/>
      <c r="N84" s="218"/>
    </row>
    <row r="85" spans="1:15" ht="28.25" customHeight="1">
      <c r="A85" s="152"/>
      <c r="B85" s="222" t="s">
        <v>100</v>
      </c>
      <c r="C85" s="218"/>
      <c r="D85" s="218"/>
      <c r="E85" s="218"/>
      <c r="F85" s="218"/>
      <c r="G85" s="152"/>
      <c r="H85" s="222" t="s">
        <v>575</v>
      </c>
      <c r="I85" s="218"/>
      <c r="J85" s="218"/>
      <c r="K85" s="218"/>
      <c r="L85" s="218"/>
      <c r="M85" s="218"/>
      <c r="N85" s="218"/>
      <c r="O85" s="15" t="s">
        <v>169</v>
      </c>
    </row>
    <row r="86" spans="1:15">
      <c r="A86" s="527"/>
      <c r="B86" s="527"/>
      <c r="C86" s="527"/>
      <c r="D86" s="527"/>
      <c r="E86" s="527"/>
      <c r="F86" s="527"/>
      <c r="G86" s="527"/>
      <c r="H86" s="527"/>
      <c r="I86" s="527"/>
      <c r="J86" s="527"/>
      <c r="K86" s="527"/>
      <c r="L86" s="527"/>
      <c r="M86" s="527"/>
      <c r="N86" s="527"/>
    </row>
    <row r="87" spans="1:15">
      <c r="A87" s="509" t="s">
        <v>101</v>
      </c>
      <c r="B87" s="509"/>
      <c r="C87" s="509"/>
      <c r="D87" s="509"/>
      <c r="E87" s="509"/>
      <c r="F87" s="509"/>
      <c r="G87" s="509"/>
      <c r="H87" s="509"/>
      <c r="I87" s="509"/>
      <c r="J87" s="509"/>
      <c r="K87" s="509"/>
      <c r="L87" s="509"/>
      <c r="M87" s="509"/>
      <c r="N87" s="509"/>
    </row>
    <row r="88" spans="1:15">
      <c r="A88" s="218" t="s">
        <v>104</v>
      </c>
      <c r="B88" s="218"/>
      <c r="C88" s="218"/>
      <c r="D88" s="218"/>
      <c r="E88" s="218"/>
      <c r="F88" s="218"/>
      <c r="G88" s="218"/>
      <c r="H88" s="218"/>
      <c r="I88" s="218"/>
      <c r="J88" s="218"/>
      <c r="K88" s="218"/>
      <c r="L88" s="218"/>
      <c r="M88" s="218"/>
      <c r="N88" s="218"/>
    </row>
    <row r="89" spans="1:15" ht="28.25" customHeight="1">
      <c r="A89" s="154"/>
      <c r="B89" s="222" t="s">
        <v>105</v>
      </c>
      <c r="C89" s="218"/>
      <c r="D89" s="218"/>
      <c r="E89" s="218"/>
      <c r="F89" s="218"/>
      <c r="G89" s="152" t="s">
        <v>177</v>
      </c>
      <c r="H89" s="222" t="s">
        <v>106</v>
      </c>
      <c r="I89" s="218"/>
      <c r="J89" s="218"/>
      <c r="K89" s="218"/>
      <c r="L89" s="218"/>
      <c r="M89" s="218"/>
      <c r="N89" s="218"/>
      <c r="O89" s="15" t="s">
        <v>169</v>
      </c>
    </row>
  </sheetData>
  <sheetProtection algorithmName="SHA-512" hashValue="bc3+6L9E+KVJrbiJq0n9Twow3hkKX/l2DpYFursoq34/vqpRzpWlqS2ATTAQpjDrcHL/c+wN/R4yaU+rqVxBPg==" saltValue="ZDyFqz0CQSx8nQqWuwVuzg==" spinCount="100000" sheet="1" objects="1" scenarios="1"/>
  <mergeCells count="126">
    <mergeCell ref="A87:N87"/>
    <mergeCell ref="A88:N88"/>
    <mergeCell ref="B89:F89"/>
    <mergeCell ref="H89:N89"/>
    <mergeCell ref="B83:F83"/>
    <mergeCell ref="H83:N83"/>
    <mergeCell ref="A84:N84"/>
    <mergeCell ref="B85:F85"/>
    <mergeCell ref="H85:N85"/>
    <mergeCell ref="A86:N86"/>
    <mergeCell ref="A79:K79"/>
    <mergeCell ref="M79:N79"/>
    <mergeCell ref="A80:K80"/>
    <mergeCell ref="M80:N80"/>
    <mergeCell ref="A81:N81"/>
    <mergeCell ref="A82:N82"/>
    <mergeCell ref="A76:K76"/>
    <mergeCell ref="M76:N76"/>
    <mergeCell ref="A77:K77"/>
    <mergeCell ref="M77:N77"/>
    <mergeCell ref="A78:K78"/>
    <mergeCell ref="M78:N78"/>
    <mergeCell ref="A71:N71"/>
    <mergeCell ref="A72:K72"/>
    <mergeCell ref="M72:N72"/>
    <mergeCell ref="O72:O76"/>
    <mergeCell ref="A73:K73"/>
    <mergeCell ref="M73:N73"/>
    <mergeCell ref="A74:K74"/>
    <mergeCell ref="M74:N74"/>
    <mergeCell ref="A75:K75"/>
    <mergeCell ref="M75:N75"/>
    <mergeCell ref="B66:F66"/>
    <mergeCell ref="H66:N66"/>
    <mergeCell ref="A67:N67"/>
    <mergeCell ref="A68:N68"/>
    <mergeCell ref="A69:N69"/>
    <mergeCell ref="B70:F70"/>
    <mergeCell ref="H70:N70"/>
    <mergeCell ref="B62:F62"/>
    <mergeCell ref="H62:N62"/>
    <mergeCell ref="A63:N63"/>
    <mergeCell ref="B64:F64"/>
    <mergeCell ref="H64:N64"/>
    <mergeCell ref="A65:N65"/>
    <mergeCell ref="B58:F58"/>
    <mergeCell ref="H58:N58"/>
    <mergeCell ref="A59:N59"/>
    <mergeCell ref="B60:F60"/>
    <mergeCell ref="H60:N60"/>
    <mergeCell ref="A61:N61"/>
    <mergeCell ref="A53:N53"/>
    <mergeCell ref="A54:N54"/>
    <mergeCell ref="A55:N55"/>
    <mergeCell ref="B56:F56"/>
    <mergeCell ref="H56:N56"/>
    <mergeCell ref="A57:N57"/>
    <mergeCell ref="A49:N49"/>
    <mergeCell ref="B50:F50"/>
    <mergeCell ref="H50:N50"/>
    <mergeCell ref="A51:N51"/>
    <mergeCell ref="B52:F52"/>
    <mergeCell ref="H52:N52"/>
    <mergeCell ref="A43:N43"/>
    <mergeCell ref="A44:N44"/>
    <mergeCell ref="A45:N45"/>
    <mergeCell ref="A46:N46"/>
    <mergeCell ref="A47:N47"/>
    <mergeCell ref="B48:F48"/>
    <mergeCell ref="H48:N48"/>
    <mergeCell ref="A37:N37"/>
    <mergeCell ref="A38:N38"/>
    <mergeCell ref="A39:N39"/>
    <mergeCell ref="A40:N40"/>
    <mergeCell ref="A41:N41"/>
    <mergeCell ref="A42:N42"/>
    <mergeCell ref="B32:F32"/>
    <mergeCell ref="H32:N32"/>
    <mergeCell ref="A33:N33"/>
    <mergeCell ref="A34:N34"/>
    <mergeCell ref="A35:N35"/>
    <mergeCell ref="A36:N36"/>
    <mergeCell ref="A29:N29"/>
    <mergeCell ref="B30:F30"/>
    <mergeCell ref="H30:N30"/>
    <mergeCell ref="A31:N31"/>
    <mergeCell ref="F24:N24"/>
    <mergeCell ref="D25:E25"/>
    <mergeCell ref="F25:N25"/>
    <mergeCell ref="D26:E26"/>
    <mergeCell ref="F26:N26"/>
    <mergeCell ref="A27:N27"/>
    <mergeCell ref="A20:N20"/>
    <mergeCell ref="A21:N21"/>
    <mergeCell ref="O21:O26"/>
    <mergeCell ref="D22:E22"/>
    <mergeCell ref="F22:N22"/>
    <mergeCell ref="D23:E23"/>
    <mergeCell ref="F23:N23"/>
    <mergeCell ref="D24:E24"/>
    <mergeCell ref="B28:F28"/>
    <mergeCell ref="H28:N28"/>
    <mergeCell ref="O34:O46"/>
    <mergeCell ref="A1:N2"/>
    <mergeCell ref="A3:N3"/>
    <mergeCell ref="A4:N4"/>
    <mergeCell ref="O4:O9"/>
    <mergeCell ref="A5:N5"/>
    <mergeCell ref="A6:N6"/>
    <mergeCell ref="A7:N7"/>
    <mergeCell ref="A8:N8"/>
    <mergeCell ref="A9:N9"/>
    <mergeCell ref="B14:F14"/>
    <mergeCell ref="H14:N14"/>
    <mergeCell ref="A15:N15"/>
    <mergeCell ref="B16:F16"/>
    <mergeCell ref="H16:N16"/>
    <mergeCell ref="A17:N17"/>
    <mergeCell ref="B10:F10"/>
    <mergeCell ref="H10:N10"/>
    <mergeCell ref="A11:N11"/>
    <mergeCell ref="B12:F12"/>
    <mergeCell ref="H12:N12"/>
    <mergeCell ref="A13:N13"/>
    <mergeCell ref="B18:F18"/>
    <mergeCell ref="H18:N18"/>
  </mergeCells>
  <printOptions horizontalCentered="1"/>
  <pageMargins left="0.25" right="0.25" top="0.5" bottom="0.5" header="0.3" footer="0.3"/>
  <pageSetup scale="84" fitToHeight="0" orientation="portrait" r:id="rId1"/>
  <headerFooter>
    <oddFooter>&amp;L&amp;A&amp;R&amp;D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A3DF-42A1-44DC-9FAF-2BF537A657A1}">
  <sheetPr codeName="Sheet12">
    <pageSetUpPr fitToPage="1"/>
  </sheetPr>
  <dimension ref="A1:M31"/>
  <sheetViews>
    <sheetView workbookViewId="0">
      <selection activeCell="A34" sqref="A34"/>
    </sheetView>
  </sheetViews>
  <sheetFormatPr baseColWidth="10" defaultColWidth="8.83203125" defaultRowHeight="15"/>
  <cols>
    <col min="9" max="9" width="4.83203125" customWidth="1"/>
    <col min="10" max="10" width="19" customWidth="1"/>
    <col min="11" max="11" width="5.1640625" customWidth="1"/>
    <col min="12" max="12" width="21.83203125" customWidth="1"/>
    <col min="13" max="13" width="80.83203125" customWidth="1"/>
  </cols>
  <sheetData>
    <row r="1" spans="1:13">
      <c r="A1" s="298" t="s">
        <v>505</v>
      </c>
      <c r="B1" s="298"/>
      <c r="C1" s="298"/>
      <c r="D1" s="298"/>
      <c r="E1" s="298"/>
      <c r="F1" s="298"/>
      <c r="G1" s="298"/>
      <c r="H1" s="298"/>
      <c r="I1" s="298"/>
      <c r="J1" s="298"/>
      <c r="K1" s="298"/>
      <c r="L1" s="298"/>
      <c r="M1" s="168" t="s">
        <v>474</v>
      </c>
    </row>
    <row r="2" spans="1:13" ht="48.75" customHeight="1">
      <c r="A2" s="298"/>
      <c r="B2" s="298"/>
      <c r="C2" s="298"/>
      <c r="D2" s="298"/>
      <c r="E2" s="298"/>
      <c r="F2" s="298"/>
      <c r="G2" s="298"/>
      <c r="H2" s="298"/>
      <c r="I2" s="298"/>
      <c r="J2" s="298"/>
      <c r="K2" s="298"/>
      <c r="L2" s="298"/>
      <c r="M2" s="171" t="s">
        <v>478</v>
      </c>
    </row>
    <row r="3" spans="1:13" ht="29">
      <c r="A3" s="528" t="s">
        <v>487</v>
      </c>
      <c r="B3" s="281"/>
      <c r="C3" s="281"/>
      <c r="D3" s="281"/>
      <c r="E3" s="281"/>
      <c r="F3" s="281"/>
      <c r="G3" s="281"/>
      <c r="H3" s="281"/>
      <c r="I3" s="281"/>
      <c r="J3" s="281"/>
      <c r="K3" s="281"/>
      <c r="L3" s="281"/>
      <c r="M3" s="170"/>
    </row>
    <row r="4" spans="1:13">
      <c r="A4" s="531" t="s">
        <v>500</v>
      </c>
      <c r="B4" s="531"/>
      <c r="C4" s="531"/>
      <c r="D4" s="531"/>
      <c r="E4" s="531"/>
      <c r="F4" s="531"/>
      <c r="G4" s="531"/>
      <c r="H4" s="531"/>
      <c r="I4" s="531"/>
      <c r="J4" s="531"/>
      <c r="K4" s="531"/>
      <c r="L4" s="531"/>
    </row>
    <row r="5" spans="1:13">
      <c r="A5" s="532" t="s">
        <v>488</v>
      </c>
      <c r="B5" s="532"/>
      <c r="C5" s="532"/>
      <c r="D5" s="532"/>
      <c r="E5" s="532"/>
      <c r="F5" s="532"/>
      <c r="G5" s="532"/>
      <c r="H5" s="532"/>
      <c r="I5" s="532"/>
      <c r="J5" s="532"/>
      <c r="K5" s="532"/>
      <c r="L5" s="532"/>
    </row>
    <row r="6" spans="1:13" ht="23.25" customHeight="1">
      <c r="A6" s="530" t="s">
        <v>489</v>
      </c>
      <c r="B6" s="530"/>
      <c r="C6" s="530"/>
      <c r="D6" s="530"/>
      <c r="E6" s="530"/>
      <c r="F6" s="530"/>
      <c r="G6" s="530"/>
      <c r="H6" s="530"/>
      <c r="I6" s="530"/>
      <c r="J6" s="530"/>
      <c r="K6" s="530"/>
      <c r="L6" s="530"/>
    </row>
    <row r="7" spans="1:13" ht="21" customHeight="1">
      <c r="A7" s="170" t="s">
        <v>592</v>
      </c>
      <c r="K7" s="169">
        <v>1</v>
      </c>
      <c r="L7" s="180"/>
      <c r="M7" s="182" t="s">
        <v>502</v>
      </c>
    </row>
    <row r="8" spans="1:13" ht="21" customHeight="1">
      <c r="A8" s="170" t="s">
        <v>590</v>
      </c>
      <c r="K8" s="169">
        <v>2</v>
      </c>
      <c r="L8" s="180"/>
      <c r="M8" s="182" t="s">
        <v>502</v>
      </c>
    </row>
    <row r="9" spans="1:13" ht="21" customHeight="1">
      <c r="A9" s="170" t="s">
        <v>591</v>
      </c>
      <c r="K9" s="169">
        <v>3</v>
      </c>
      <c r="L9" s="180"/>
      <c r="M9" s="182" t="s">
        <v>502</v>
      </c>
    </row>
    <row r="10" spans="1:13" ht="63" customHeight="1">
      <c r="A10" s="529" t="s">
        <v>593</v>
      </c>
      <c r="B10" s="529"/>
      <c r="C10" s="529"/>
      <c r="D10" s="529"/>
      <c r="E10" s="529"/>
      <c r="F10" s="529"/>
      <c r="G10" s="529"/>
      <c r="H10" s="529"/>
      <c r="I10" s="529"/>
      <c r="J10" s="529"/>
      <c r="K10" s="169">
        <v>4</v>
      </c>
      <c r="L10" s="181"/>
      <c r="M10" s="182" t="s">
        <v>502</v>
      </c>
    </row>
    <row r="11" spans="1:13" ht="24.75" customHeight="1">
      <c r="A11" s="530" t="s">
        <v>490</v>
      </c>
      <c r="B11" s="530"/>
      <c r="C11" s="530"/>
      <c r="D11" s="530"/>
      <c r="E11" s="530"/>
      <c r="F11" s="530"/>
      <c r="G11" s="530"/>
      <c r="H11" s="530"/>
      <c r="I11" s="530"/>
      <c r="J11" s="530"/>
      <c r="K11" s="530"/>
      <c r="L11" s="530"/>
      <c r="M11" s="182"/>
    </row>
    <row r="12" spans="1:13" ht="34.5" customHeight="1">
      <c r="A12" s="533" t="s">
        <v>594</v>
      </c>
      <c r="B12" s="533"/>
      <c r="C12" s="533"/>
      <c r="D12" s="533"/>
      <c r="E12" s="533"/>
      <c r="F12" s="533"/>
      <c r="G12" s="533"/>
      <c r="H12" s="533"/>
      <c r="I12" s="169">
        <v>5</v>
      </c>
      <c r="J12" s="138"/>
      <c r="M12" s="182" t="s">
        <v>502</v>
      </c>
    </row>
    <row r="13" spans="1:13" ht="42.75" customHeight="1">
      <c r="A13" s="529" t="s">
        <v>585</v>
      </c>
      <c r="B13" s="529"/>
      <c r="C13" s="529"/>
      <c r="D13" s="529"/>
      <c r="E13" s="529"/>
      <c r="F13" s="529"/>
      <c r="G13" s="529"/>
      <c r="H13" s="529"/>
      <c r="I13" s="169">
        <v>6</v>
      </c>
      <c r="J13" s="138"/>
      <c r="M13" s="182" t="s">
        <v>502</v>
      </c>
    </row>
    <row r="14" spans="1:13" ht="21.75" customHeight="1">
      <c r="A14" s="532" t="s">
        <v>595</v>
      </c>
      <c r="B14" s="532"/>
      <c r="C14" s="532"/>
      <c r="D14" s="532"/>
      <c r="E14" s="532"/>
      <c r="F14" s="532"/>
      <c r="G14" s="532"/>
      <c r="H14" s="532"/>
      <c r="I14" s="532"/>
      <c r="J14" s="532"/>
      <c r="K14" s="169">
        <v>7</v>
      </c>
      <c r="L14" s="169">
        <f>(MAX(0,J12-J13))</f>
        <v>0</v>
      </c>
      <c r="M14" s="182"/>
    </row>
    <row r="15" spans="1:13" s="170" customFormat="1" ht="27" customHeight="1">
      <c r="A15" s="530" t="s">
        <v>491</v>
      </c>
      <c r="B15" s="530"/>
      <c r="C15" s="530"/>
      <c r="D15" s="530"/>
      <c r="E15" s="530"/>
      <c r="F15" s="530"/>
      <c r="G15" s="530"/>
      <c r="H15" s="530"/>
      <c r="I15" s="530"/>
      <c r="J15" s="530"/>
      <c r="K15" s="530"/>
      <c r="L15" s="530"/>
      <c r="M15" s="182"/>
    </row>
    <row r="16" spans="1:13" ht="32.25" customHeight="1">
      <c r="A16" s="533" t="s">
        <v>586</v>
      </c>
      <c r="B16" s="533"/>
      <c r="C16" s="533"/>
      <c r="D16" s="533"/>
      <c r="E16" s="533"/>
      <c r="F16" s="533"/>
      <c r="G16" s="533"/>
      <c r="H16" s="533"/>
      <c r="I16" s="169">
        <v>8</v>
      </c>
      <c r="J16" s="138"/>
      <c r="M16" s="182" t="s">
        <v>502</v>
      </c>
    </row>
    <row r="17" spans="1:13" ht="47.25" customHeight="1">
      <c r="A17" s="529" t="s">
        <v>587</v>
      </c>
      <c r="B17" s="529"/>
      <c r="C17" s="529"/>
      <c r="D17" s="529"/>
      <c r="E17" s="529"/>
      <c r="F17" s="529"/>
      <c r="G17" s="529"/>
      <c r="H17" s="529"/>
      <c r="I17" s="169">
        <v>9</v>
      </c>
      <c r="J17" s="138"/>
      <c r="M17" s="182" t="s">
        <v>502</v>
      </c>
    </row>
    <row r="18" spans="1:13" ht="30" customHeight="1">
      <c r="A18" s="529" t="s">
        <v>588</v>
      </c>
      <c r="B18" s="529"/>
      <c r="C18" s="529"/>
      <c r="D18" s="529"/>
      <c r="E18" s="529"/>
      <c r="F18" s="529"/>
      <c r="G18" s="529"/>
      <c r="H18" s="529"/>
      <c r="I18" s="529"/>
      <c r="J18" s="529"/>
      <c r="K18" s="169">
        <v>10</v>
      </c>
      <c r="L18" s="169">
        <f>(MAX(0,J16-J17))</f>
        <v>0</v>
      </c>
      <c r="M18" s="182"/>
    </row>
    <row r="19" spans="1:13" ht="27" customHeight="1">
      <c r="A19" s="530" t="s">
        <v>492</v>
      </c>
      <c r="B19" s="530"/>
      <c r="C19" s="530"/>
      <c r="D19" s="530"/>
      <c r="E19" s="530"/>
      <c r="F19" s="530"/>
      <c r="G19" s="530"/>
      <c r="H19" s="530"/>
      <c r="I19" s="530"/>
      <c r="J19" s="530"/>
      <c r="K19" s="530"/>
      <c r="L19" s="530"/>
      <c r="M19" s="182"/>
    </row>
    <row r="20" spans="1:13" ht="69.75" customHeight="1">
      <c r="A20" s="533" t="s">
        <v>589</v>
      </c>
      <c r="B20" s="533"/>
      <c r="C20" s="533"/>
      <c r="D20" s="533"/>
      <c r="E20" s="533"/>
      <c r="F20" s="533"/>
      <c r="G20" s="533"/>
      <c r="H20" s="533"/>
      <c r="I20" s="169">
        <v>11</v>
      </c>
      <c r="J20" s="138"/>
      <c r="M20" s="182" t="s">
        <v>502</v>
      </c>
    </row>
    <row r="21" spans="1:13" ht="64.5" customHeight="1">
      <c r="A21" s="529" t="s">
        <v>501</v>
      </c>
      <c r="B21" s="529"/>
      <c r="C21" s="529"/>
      <c r="D21" s="529"/>
      <c r="E21" s="529"/>
      <c r="F21" s="529"/>
      <c r="G21" s="529"/>
      <c r="H21" s="529"/>
      <c r="I21" s="169">
        <v>12</v>
      </c>
      <c r="J21" s="138"/>
      <c r="M21" s="182" t="s">
        <v>502</v>
      </c>
    </row>
    <row r="22" spans="1:13" ht="32.25" customHeight="1">
      <c r="A22" s="529" t="s">
        <v>596</v>
      </c>
      <c r="B22" s="529"/>
      <c r="C22" s="529"/>
      <c r="D22" s="529"/>
      <c r="E22" s="529"/>
      <c r="F22" s="529"/>
      <c r="G22" s="529"/>
      <c r="H22" s="529"/>
      <c r="I22" s="529"/>
      <c r="J22" s="529"/>
      <c r="K22" s="169">
        <v>13</v>
      </c>
      <c r="L22" s="169">
        <f>MAX(0,J20-J21)</f>
        <v>0</v>
      </c>
    </row>
    <row r="23" spans="1:13" ht="35.25" customHeight="1">
      <c r="A23" s="529" t="s">
        <v>597</v>
      </c>
      <c r="B23" s="529"/>
      <c r="C23" s="529"/>
      <c r="D23" s="529"/>
      <c r="E23" s="529"/>
      <c r="F23" s="529"/>
      <c r="G23" s="529"/>
      <c r="H23" s="529"/>
      <c r="I23" s="529"/>
      <c r="J23" s="529"/>
      <c r="K23" s="169">
        <v>14</v>
      </c>
      <c r="L23" s="169">
        <f>+L7+L8+L9+L10+L14+L18+L22</f>
        <v>0</v>
      </c>
    </row>
    <row r="24" spans="1:13" ht="19.5" customHeight="1">
      <c r="A24" s="532" t="s">
        <v>493</v>
      </c>
      <c r="B24" s="532"/>
      <c r="C24" s="532"/>
      <c r="D24" s="532"/>
      <c r="E24" s="532"/>
      <c r="F24" s="532"/>
      <c r="G24" s="532"/>
      <c r="H24" s="532"/>
      <c r="I24" s="532"/>
      <c r="J24" s="532"/>
      <c r="K24" s="532"/>
      <c r="L24" s="532"/>
    </row>
    <row r="25" spans="1:13" ht="24" customHeight="1">
      <c r="A25" s="179" t="str">
        <f>IF(L23&gt;3650,"X","")</f>
        <v/>
      </c>
      <c r="B25" s="536" t="s">
        <v>494</v>
      </c>
      <c r="C25" s="537"/>
      <c r="D25" s="537"/>
      <c r="E25" s="537"/>
      <c r="F25" s="537"/>
      <c r="G25" s="537"/>
      <c r="H25" s="537"/>
      <c r="I25" s="537"/>
      <c r="J25" s="537"/>
      <c r="K25" s="537"/>
      <c r="L25" s="537"/>
    </row>
    <row r="26" spans="1:13" ht="41.25" customHeight="1">
      <c r="A26" s="179" t="str">
        <f>IF(L23&lt;=3650,"X","")</f>
        <v>X</v>
      </c>
      <c r="B26" s="534" t="s">
        <v>503</v>
      </c>
      <c r="C26" s="535"/>
      <c r="D26" s="535"/>
      <c r="E26" s="535"/>
      <c r="F26" s="535"/>
      <c r="G26" s="535"/>
      <c r="H26" s="535"/>
      <c r="I26" s="535"/>
      <c r="J26" s="535"/>
      <c r="K26" s="535"/>
      <c r="L26" s="535"/>
    </row>
    <row r="27" spans="1:13">
      <c r="A27" s="170" t="s">
        <v>495</v>
      </c>
    </row>
    <row r="28" spans="1:13">
      <c r="A28" s="170" t="s">
        <v>496</v>
      </c>
    </row>
    <row r="29" spans="1:13">
      <c r="A29" s="170" t="s">
        <v>497</v>
      </c>
    </row>
    <row r="30" spans="1:13">
      <c r="A30" s="170" t="s">
        <v>498</v>
      </c>
    </row>
    <row r="31" spans="1:13">
      <c r="A31" s="170" t="s">
        <v>499</v>
      </c>
    </row>
  </sheetData>
  <sheetProtection algorithmName="SHA-512" hashValue="QC5xX6+D3SpsMxPfYET6KWgwP93AcSytDcBU3NyC7yUytGdrnZ4j0hMLIokvRKJMavK7O3NLkVhte4tZFGyRBg==" saltValue="uIR2X3U9CtHlOH8yewCZ6A==" spinCount="100000" sheet="1" objects="1" scenarios="1"/>
  <mergeCells count="22">
    <mergeCell ref="B26:L26"/>
    <mergeCell ref="B25:L25"/>
    <mergeCell ref="A20:H20"/>
    <mergeCell ref="A21:H21"/>
    <mergeCell ref="A22:J22"/>
    <mergeCell ref="A24:L24"/>
    <mergeCell ref="A23:J23"/>
    <mergeCell ref="A1:L2"/>
    <mergeCell ref="A3:L3"/>
    <mergeCell ref="A10:J10"/>
    <mergeCell ref="A11:L11"/>
    <mergeCell ref="A19:L19"/>
    <mergeCell ref="A4:L4"/>
    <mergeCell ref="A5:L5"/>
    <mergeCell ref="A6:L6"/>
    <mergeCell ref="A13:H13"/>
    <mergeCell ref="A12:H12"/>
    <mergeCell ref="A15:L15"/>
    <mergeCell ref="A14:J14"/>
    <mergeCell ref="A18:J18"/>
    <mergeCell ref="A17:H17"/>
    <mergeCell ref="A16:H16"/>
  </mergeCells>
  <printOptions horizontalCentered="1"/>
  <pageMargins left="0.25" right="0.25" top="0.5" bottom="0.5" header="0.3" footer="0.3"/>
  <pageSetup scale="8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4745-8D08-4CAD-905D-8F688C468CE3}">
  <sheetPr codeName="Sheet8">
    <pageSetUpPr fitToPage="1"/>
  </sheetPr>
  <dimension ref="A1:Q60"/>
  <sheetViews>
    <sheetView zoomScaleNormal="100" workbookViewId="0">
      <selection activeCell="O3" sqref="O3"/>
    </sheetView>
  </sheetViews>
  <sheetFormatPr baseColWidth="10" defaultColWidth="8.83203125" defaultRowHeight="15"/>
  <cols>
    <col min="1" max="1" width="16" style="62" customWidth="1"/>
    <col min="2" max="7" width="8.83203125" style="62"/>
    <col min="8" max="8" width="5.33203125" style="62" customWidth="1"/>
    <col min="9" max="9" width="8.83203125" style="62" customWidth="1"/>
    <col min="10" max="10" width="8.83203125" style="62"/>
    <col min="11" max="11" width="8.33203125" style="62" customWidth="1"/>
    <col min="12" max="12" width="8.83203125" style="62" customWidth="1"/>
    <col min="13" max="14" width="8.83203125" style="62"/>
    <col min="15" max="15" width="41" style="62" customWidth="1"/>
    <col min="16" max="16384" width="8.83203125" style="62"/>
  </cols>
  <sheetData>
    <row r="1" spans="1:17" ht="26" customHeight="1" thickBot="1">
      <c r="A1" s="298" t="s">
        <v>397</v>
      </c>
      <c r="B1" s="298"/>
      <c r="C1" s="298"/>
      <c r="D1" s="298"/>
      <c r="E1" s="298"/>
      <c r="F1" s="298"/>
      <c r="G1" s="298"/>
      <c r="H1" s="298"/>
      <c r="I1" s="298"/>
      <c r="J1" s="298"/>
      <c r="K1" s="298"/>
      <c r="L1" s="298"/>
      <c r="M1" s="298"/>
      <c r="N1" s="298"/>
      <c r="O1" s="115" t="s">
        <v>474</v>
      </c>
      <c r="Q1" s="89"/>
    </row>
    <row r="2" spans="1:17" ht="84" customHeight="1">
      <c r="A2" s="298"/>
      <c r="B2" s="298"/>
      <c r="C2" s="298"/>
      <c r="D2" s="298"/>
      <c r="E2" s="298"/>
      <c r="F2" s="298"/>
      <c r="G2" s="298"/>
      <c r="H2" s="298"/>
      <c r="I2" s="298"/>
      <c r="J2" s="298"/>
      <c r="K2" s="298"/>
      <c r="L2" s="298"/>
      <c r="M2" s="298"/>
      <c r="N2" s="298"/>
      <c r="O2" s="114" t="s">
        <v>478</v>
      </c>
    </row>
    <row r="3" spans="1:17" ht="27" customHeight="1">
      <c r="A3" s="528" t="s">
        <v>174</v>
      </c>
      <c r="B3" s="281"/>
      <c r="C3" s="281"/>
      <c r="D3" s="281"/>
      <c r="E3" s="281"/>
      <c r="F3" s="281"/>
      <c r="G3" s="281"/>
      <c r="H3" s="281"/>
      <c r="I3" s="281"/>
      <c r="J3" s="281"/>
      <c r="K3" s="281"/>
      <c r="L3" s="281"/>
      <c r="M3" s="281"/>
      <c r="N3" s="282"/>
    </row>
    <row r="4" spans="1:17" ht="28.25" customHeight="1">
      <c r="A4" s="295" t="s">
        <v>175</v>
      </c>
      <c r="B4" s="296"/>
      <c r="C4" s="296"/>
      <c r="D4" s="296"/>
      <c r="E4" s="296"/>
      <c r="F4" s="296"/>
      <c r="G4" s="296"/>
      <c r="H4" s="296"/>
      <c r="I4" s="296"/>
      <c r="J4" s="296"/>
      <c r="K4" s="296"/>
      <c r="L4" s="296"/>
      <c r="M4" s="296"/>
      <c r="N4" s="297"/>
    </row>
    <row r="5" spans="1:17" ht="17" customHeight="1">
      <c r="A5" s="538" t="s">
        <v>182</v>
      </c>
      <c r="B5" s="296"/>
      <c r="C5" s="296"/>
      <c r="D5" s="296"/>
      <c r="E5" s="296"/>
      <c r="F5" s="296"/>
      <c r="G5" s="296"/>
      <c r="H5" s="296"/>
      <c r="I5" s="296"/>
      <c r="J5" s="296"/>
      <c r="K5" s="296"/>
      <c r="L5" s="296"/>
      <c r="M5" s="296"/>
      <c r="N5" s="297"/>
    </row>
    <row r="6" spans="1:17" ht="17" customHeight="1">
      <c r="A6" s="539" t="s">
        <v>120</v>
      </c>
      <c r="B6" s="539"/>
      <c r="C6" s="539"/>
      <c r="D6" s="539"/>
      <c r="E6" s="539"/>
      <c r="F6" s="539"/>
      <c r="G6" s="155"/>
      <c r="H6" s="539" t="s">
        <v>121</v>
      </c>
      <c r="I6" s="539"/>
      <c r="J6" s="539"/>
      <c r="K6" s="539"/>
      <c r="L6" s="539"/>
      <c r="M6" s="539"/>
      <c r="N6" s="155"/>
      <c r="O6" s="15" t="s">
        <v>169</v>
      </c>
    </row>
    <row r="7" spans="1:17" ht="21.5" customHeight="1">
      <c r="A7" s="538" t="s">
        <v>201</v>
      </c>
      <c r="B7" s="296"/>
      <c r="C7" s="296"/>
      <c r="D7" s="296"/>
      <c r="E7" s="296"/>
      <c r="F7" s="296"/>
      <c r="G7" s="155"/>
      <c r="H7" s="540" t="str">
        <f>IF(N6="X", "Joint","Single")&amp;" "&amp;IF(G7&gt;3,3,G7)</f>
        <v xml:space="preserve">Single </v>
      </c>
      <c r="I7" s="541"/>
      <c r="J7" s="541"/>
      <c r="K7" s="541"/>
      <c r="L7" s="541"/>
      <c r="M7" s="541"/>
      <c r="N7" s="542"/>
      <c r="O7" s="14" t="s">
        <v>176</v>
      </c>
    </row>
    <row r="8" spans="1:17" ht="47.5" customHeight="1">
      <c r="A8" s="295" t="s">
        <v>112</v>
      </c>
      <c r="B8" s="296"/>
      <c r="C8" s="296"/>
      <c r="D8" s="296"/>
      <c r="E8" s="296"/>
      <c r="F8" s="296"/>
      <c r="G8" s="296"/>
      <c r="H8" s="296"/>
      <c r="I8" s="296"/>
      <c r="J8" s="296"/>
      <c r="K8" s="296"/>
      <c r="L8" s="296"/>
      <c r="M8" s="296"/>
      <c r="N8" s="297"/>
    </row>
    <row r="9" spans="1:17" ht="21.5" customHeight="1">
      <c r="A9" s="309" t="s">
        <v>107</v>
      </c>
      <c r="B9" s="265"/>
      <c r="C9" s="265"/>
      <c r="D9" s="265"/>
      <c r="E9" s="265"/>
      <c r="F9" s="265"/>
      <c r="G9" s="266"/>
      <c r="H9" s="1">
        <v>1</v>
      </c>
      <c r="I9" s="219">
        <f>IF('EIC Worksheet'!A83="",'EIC Worksheet'!M80,0)</f>
        <v>0</v>
      </c>
      <c r="J9" s="221"/>
      <c r="K9" s="64"/>
      <c r="L9" s="65"/>
      <c r="M9" s="65"/>
      <c r="N9" s="66"/>
    </row>
    <row r="10" spans="1:17" ht="51.75" customHeight="1">
      <c r="A10" s="326" t="s">
        <v>198</v>
      </c>
      <c r="B10" s="327"/>
      <c r="C10" s="327"/>
      <c r="D10" s="327"/>
      <c r="E10" s="327"/>
      <c r="F10" s="327"/>
      <c r="G10" s="327"/>
      <c r="H10" s="327"/>
      <c r="I10" s="327"/>
      <c r="J10" s="327"/>
      <c r="K10" s="1">
        <v>2</v>
      </c>
      <c r="L10" s="219">
        <f>_xlfn.IFNA(VLOOKUP(H7,B31:C38,2,FALSE),0)</f>
        <v>0</v>
      </c>
      <c r="M10" s="220"/>
      <c r="N10" s="221"/>
    </row>
    <row r="11" spans="1:17" ht="42.5" customHeight="1">
      <c r="A11" s="309" t="s">
        <v>108</v>
      </c>
      <c r="B11" s="265"/>
      <c r="C11" s="265"/>
      <c r="D11" s="265"/>
      <c r="E11" s="265" t="s">
        <v>25</v>
      </c>
      <c r="F11" s="265"/>
      <c r="G11" s="266"/>
      <c r="H11" s="1">
        <v>3</v>
      </c>
      <c r="I11" s="307"/>
      <c r="J11" s="308"/>
      <c r="K11" s="64"/>
      <c r="L11" s="65"/>
      <c r="M11" s="65"/>
      <c r="N11" s="66"/>
      <c r="O11" s="77" t="s">
        <v>167</v>
      </c>
    </row>
    <row r="12" spans="1:17" ht="27" customHeight="1">
      <c r="A12" s="388" t="s">
        <v>109</v>
      </c>
      <c r="B12" s="452"/>
      <c r="C12" s="452"/>
      <c r="D12" s="452"/>
      <c r="E12" s="452"/>
      <c r="F12" s="452"/>
      <c r="G12" s="452"/>
      <c r="H12" s="452"/>
      <c r="I12" s="452"/>
      <c r="J12" s="453"/>
      <c r="K12" s="244"/>
      <c r="L12" s="245"/>
      <c r="M12" s="245"/>
      <c r="N12" s="246"/>
    </row>
    <row r="13" spans="1:17" ht="16">
      <c r="A13" s="86" t="str">
        <f>IF(I11=I9,"X","")</f>
        <v>X</v>
      </c>
      <c r="B13" s="264" t="s">
        <v>110</v>
      </c>
      <c r="C13" s="265"/>
      <c r="D13" s="265"/>
      <c r="E13" s="265"/>
      <c r="F13" s="265"/>
      <c r="G13" s="265"/>
      <c r="H13" s="265"/>
      <c r="I13" s="265"/>
      <c r="J13" s="266"/>
      <c r="K13" s="247"/>
      <c r="L13" s="544"/>
      <c r="M13" s="544"/>
      <c r="N13" s="249"/>
      <c r="O13" s="543"/>
    </row>
    <row r="14" spans="1:17" ht="16.25" customHeight="1">
      <c r="A14" s="86" t="str">
        <f>IF(I11&lt;&gt;I9,"X","")</f>
        <v/>
      </c>
      <c r="B14" s="309" t="s">
        <v>111</v>
      </c>
      <c r="C14" s="265"/>
      <c r="D14" s="265"/>
      <c r="E14" s="265"/>
      <c r="F14" s="265"/>
      <c r="G14" s="265"/>
      <c r="H14" s="265"/>
      <c r="I14" s="265"/>
      <c r="J14" s="266"/>
      <c r="K14" s="247"/>
      <c r="L14" s="544"/>
      <c r="M14" s="544"/>
      <c r="N14" s="249"/>
      <c r="O14" s="543"/>
    </row>
    <row r="15" spans="1:17" ht="26.5" customHeight="1">
      <c r="A15" s="277" t="s">
        <v>113</v>
      </c>
      <c r="B15" s="278"/>
      <c r="C15" s="278"/>
      <c r="D15" s="278"/>
      <c r="E15" s="278"/>
      <c r="F15" s="278"/>
      <c r="G15" s="278"/>
      <c r="H15" s="278"/>
      <c r="I15" s="278"/>
      <c r="J15" s="278"/>
      <c r="K15" s="278"/>
      <c r="L15" s="278"/>
      <c r="M15" s="278"/>
      <c r="N15" s="279"/>
    </row>
    <row r="16" spans="1:17" ht="44" customHeight="1">
      <c r="A16" s="309" t="s">
        <v>114</v>
      </c>
      <c r="B16" s="310"/>
      <c r="C16" s="310"/>
      <c r="D16" s="310"/>
      <c r="E16" s="310"/>
      <c r="F16" s="310"/>
      <c r="G16" s="310"/>
      <c r="H16" s="310"/>
      <c r="I16" s="310"/>
      <c r="J16" s="311"/>
      <c r="K16" s="1">
        <v>5</v>
      </c>
      <c r="L16" s="219" t="str">
        <f>IF(A18="X",VLOOKUP(H7,B53:C60,2,FALSE),"")</f>
        <v/>
      </c>
      <c r="M16" s="220"/>
      <c r="N16" s="221"/>
    </row>
    <row r="17" spans="1:15" ht="21" customHeight="1">
      <c r="A17" s="86" t="str">
        <f>IF(AND(G7=0,G6="X",I11&lt;8800),"X",IF(AND(G7=0,N6="X",I11&lt;14700),"X",IF(AND(G7&lt;&gt;0,G6="X",I11&lt;19350),"X",IF(AND(G7&lt;&gt;0,N6="X",I11&lt;25250),"X",""))))</f>
        <v/>
      </c>
      <c r="B17" s="264" t="s">
        <v>115</v>
      </c>
      <c r="C17" s="265"/>
      <c r="D17" s="265"/>
      <c r="E17" s="265"/>
      <c r="F17" s="265"/>
      <c r="G17" s="265"/>
      <c r="H17" s="265"/>
      <c r="I17" s="265"/>
      <c r="J17" s="266"/>
      <c r="K17" s="67"/>
      <c r="L17" s="68"/>
      <c r="M17" s="68"/>
      <c r="N17" s="69"/>
      <c r="O17" s="543"/>
    </row>
    <row r="18" spans="1:15" ht="67.5" customHeight="1">
      <c r="A18" s="86" t="str">
        <f>IF(OR(A13="X",A17="X"),"","X")</f>
        <v/>
      </c>
      <c r="B18" s="309" t="s">
        <v>117</v>
      </c>
      <c r="C18" s="265"/>
      <c r="D18" s="265"/>
      <c r="E18" s="265"/>
      <c r="F18" s="265"/>
      <c r="G18" s="265"/>
      <c r="H18" s="265"/>
      <c r="I18" s="265"/>
      <c r="J18" s="266"/>
      <c r="K18" s="67"/>
      <c r="L18" s="68"/>
      <c r="M18" s="68"/>
      <c r="N18" s="69"/>
      <c r="O18" s="543"/>
    </row>
    <row r="19" spans="1:15" ht="16">
      <c r="A19" s="277" t="s">
        <v>118</v>
      </c>
      <c r="B19" s="278"/>
      <c r="C19" s="278"/>
      <c r="D19" s="278"/>
      <c r="E19" s="278"/>
      <c r="F19" s="278"/>
      <c r="G19" s="278"/>
      <c r="H19" s="278"/>
      <c r="I19" s="278"/>
      <c r="J19" s="278"/>
      <c r="K19" s="278"/>
      <c r="L19" s="278"/>
      <c r="M19" s="278"/>
      <c r="N19" s="279"/>
    </row>
    <row r="20" spans="1:15">
      <c r="A20" s="309" t="s">
        <v>116</v>
      </c>
      <c r="B20" s="310"/>
      <c r="C20" s="310"/>
      <c r="D20" s="310"/>
      <c r="E20" s="310"/>
      <c r="F20" s="310"/>
      <c r="G20" s="310"/>
      <c r="H20" s="310"/>
      <c r="I20" s="310"/>
      <c r="J20" s="311"/>
      <c r="K20" s="1">
        <v>6</v>
      </c>
      <c r="L20" s="219">
        <f>IF(A13="X",L10,IF(A17="X",L10,IF(A18="X",MIN(L10,L16),0)))</f>
        <v>0</v>
      </c>
      <c r="M20" s="220"/>
      <c r="N20" s="221"/>
    </row>
    <row r="29" spans="1:15">
      <c r="A29" s="62" t="s">
        <v>398</v>
      </c>
    </row>
    <row r="30" spans="1:15">
      <c r="A30" s="17" t="s">
        <v>178</v>
      </c>
      <c r="B30" s="17" t="s">
        <v>183</v>
      </c>
      <c r="C30" s="17" t="s">
        <v>184</v>
      </c>
      <c r="D30" s="17" t="s">
        <v>185</v>
      </c>
      <c r="E30" s="17"/>
      <c r="G30" s="546" t="s">
        <v>186</v>
      </c>
      <c r="H30" s="546"/>
      <c r="I30" s="546"/>
      <c r="J30" s="546"/>
      <c r="K30" s="546"/>
      <c r="L30" s="546"/>
    </row>
    <row r="31" spans="1:15">
      <c r="A31" s="18">
        <f>I9</f>
        <v>0</v>
      </c>
      <c r="B31" s="17" t="s">
        <v>187</v>
      </c>
      <c r="C31" s="17">
        <f>ROUND(IF(A$32&lt;0,0,IF(A$32&lt;G31,H31*A$32,IF(A$32&lt;J31,I31,IF(A$32&lt;L31,I31-K31*(A$32-J31),0)))),0)</f>
        <v>0</v>
      </c>
      <c r="D31" s="62" t="e">
        <f>IF(A31&gt;=B42,0,VLOOKUP(A31,Lookup!$A$1:$I$1137,2))</f>
        <v>#N/A</v>
      </c>
      <c r="G31" s="19">
        <v>7000</v>
      </c>
      <c r="H31" s="19">
        <v>7.6499999999999999E-2</v>
      </c>
      <c r="I31" s="19">
        <v>538</v>
      </c>
      <c r="J31" s="19">
        <v>8787.25</v>
      </c>
      <c r="K31" s="19">
        <v>7.6499999999999999E-2</v>
      </c>
      <c r="L31" s="19">
        <v>15820</v>
      </c>
    </row>
    <row r="32" spans="1:15">
      <c r="A32" s="20">
        <f>50*ROUND((A31-25)/50,0)+25</f>
        <v>-25</v>
      </c>
      <c r="B32" s="17" t="s">
        <v>188</v>
      </c>
      <c r="C32" s="17">
        <f t="shared" ref="C32:C38" si="0">ROUND(IF(A$32&lt;0,0,IF(A$32&lt;G32,H32*A$32,IF(A$32&lt;J32,I32,IF(A$32&lt;L32,I32-K32*(A$32-J32),0)))),0)</f>
        <v>0</v>
      </c>
      <c r="D32" s="62" t="e">
        <f>IF(A31&gt;=C42,0,VLOOKUP(A31,Lookup!$A$1:$I$1137,3))</f>
        <v>#N/A</v>
      </c>
      <c r="G32" s="21">
        <v>10500</v>
      </c>
      <c r="H32" s="21">
        <v>0.34</v>
      </c>
      <c r="I32" s="21">
        <v>3584</v>
      </c>
      <c r="J32" s="21">
        <v>19327.5</v>
      </c>
      <c r="K32" s="21">
        <v>0.1598</v>
      </c>
      <c r="L32" s="21">
        <v>41756</v>
      </c>
    </row>
    <row r="33" spans="1:12">
      <c r="B33" s="17" t="s">
        <v>189</v>
      </c>
      <c r="C33" s="17">
        <f t="shared" si="0"/>
        <v>0</v>
      </c>
      <c r="D33" s="62" t="e">
        <f>IF(A31&gt;=D42,0,VLOOKUP(A31,Lookup!$A$1:$I$1137,4))</f>
        <v>#N/A</v>
      </c>
      <c r="G33" s="19">
        <v>14800</v>
      </c>
      <c r="H33" s="19">
        <v>0.4</v>
      </c>
      <c r="I33" s="19">
        <v>5920</v>
      </c>
      <c r="J33" s="19">
        <v>19330</v>
      </c>
      <c r="K33" s="19">
        <v>0.21060000000000001</v>
      </c>
      <c r="L33" s="19">
        <v>47440</v>
      </c>
    </row>
    <row r="34" spans="1:12">
      <c r="A34" s="17"/>
      <c r="B34" s="17" t="s">
        <v>190</v>
      </c>
      <c r="C34" s="17">
        <f t="shared" si="0"/>
        <v>0</v>
      </c>
      <c r="D34" s="62" t="e">
        <f>IF(A31&gt;=E42,0,VLOOKUP(A31,Lookup!$A$1:$I$1137,5))</f>
        <v>#N/A</v>
      </c>
      <c r="G34" s="21">
        <v>14800</v>
      </c>
      <c r="H34" s="21">
        <v>0.45</v>
      </c>
      <c r="I34" s="21">
        <v>6660</v>
      </c>
      <c r="J34" s="21">
        <v>19330</v>
      </c>
      <c r="K34" s="21">
        <v>0.21060000000000001</v>
      </c>
      <c r="L34" s="21">
        <v>50954</v>
      </c>
    </row>
    <row r="35" spans="1:12">
      <c r="A35" s="20"/>
      <c r="B35" s="17" t="s">
        <v>191</v>
      </c>
      <c r="C35" s="17">
        <f t="shared" si="0"/>
        <v>0</v>
      </c>
      <c r="D35" s="62" t="e">
        <f>IF(A31&gt;=B43,0,VLOOKUP(A31,Lookup!$A$1:$I$1137,6))</f>
        <v>#N/A</v>
      </c>
      <c r="G35" s="21">
        <v>7000</v>
      </c>
      <c r="H35" s="21">
        <v>7.6499999999999999E-2</v>
      </c>
      <c r="I35" s="21">
        <v>538</v>
      </c>
      <c r="J35" s="21">
        <v>14677.5</v>
      </c>
      <c r="K35" s="21">
        <v>7.6499999999999999E-2</v>
      </c>
      <c r="L35" s="21">
        <v>21710</v>
      </c>
    </row>
    <row r="36" spans="1:12">
      <c r="A36" s="17"/>
      <c r="B36" s="17" t="s">
        <v>192</v>
      </c>
      <c r="C36" s="17">
        <f t="shared" si="0"/>
        <v>0</v>
      </c>
      <c r="D36" s="62" t="e">
        <f>IF(A31&gt;=C43,0,VLOOKUP(A31,Lookup!$A$1:$I$1137,7))</f>
        <v>#N/A</v>
      </c>
      <c r="G36" s="19">
        <v>10500</v>
      </c>
      <c r="H36" s="19">
        <v>0.34</v>
      </c>
      <c r="I36" s="19">
        <v>3584</v>
      </c>
      <c r="J36" s="19">
        <v>25217.5</v>
      </c>
      <c r="K36" s="19">
        <v>0.1598</v>
      </c>
      <c r="L36" s="19">
        <v>47646</v>
      </c>
    </row>
    <row r="37" spans="1:12">
      <c r="A37" s="17"/>
      <c r="B37" s="17" t="s">
        <v>193</v>
      </c>
      <c r="C37" s="17">
        <f t="shared" si="0"/>
        <v>0</v>
      </c>
      <c r="D37" s="62" t="e">
        <f>IF(A31&gt;=D43,0,VLOOKUP(A31,Lookup!$A$1:$I$1137,8))</f>
        <v>#N/A</v>
      </c>
      <c r="G37" s="19">
        <v>14800</v>
      </c>
      <c r="H37" s="19">
        <v>0.4</v>
      </c>
      <c r="I37" s="19">
        <v>5920</v>
      </c>
      <c r="J37" s="19">
        <v>25220</v>
      </c>
      <c r="K37" s="19">
        <v>0.21060000000000001</v>
      </c>
      <c r="L37" s="19">
        <v>53330</v>
      </c>
    </row>
    <row r="38" spans="1:12">
      <c r="A38" s="17"/>
      <c r="B38" s="17" t="s">
        <v>194</v>
      </c>
      <c r="C38" s="17">
        <f t="shared" si="0"/>
        <v>0</v>
      </c>
      <c r="D38" s="62" t="e">
        <f>IF(A31&gt;=E43,0,VLOOKUP(A31,Lookup!$A$1:$I$1137,9))</f>
        <v>#N/A</v>
      </c>
      <c r="G38" s="19">
        <v>14800</v>
      </c>
      <c r="H38" s="19">
        <v>0.45</v>
      </c>
      <c r="I38" s="19">
        <v>6660</v>
      </c>
      <c r="J38" s="19">
        <v>25220</v>
      </c>
      <c r="K38" s="19">
        <v>0.21060000000000001</v>
      </c>
      <c r="L38" s="19">
        <v>56844</v>
      </c>
    </row>
    <row r="40" spans="1:12">
      <c r="A40" s="545" t="s">
        <v>179</v>
      </c>
      <c r="B40" s="545"/>
      <c r="C40" s="545"/>
      <c r="D40" s="545"/>
      <c r="E40" s="545"/>
    </row>
    <row r="41" spans="1:12">
      <c r="A41" s="16"/>
      <c r="B41" s="76">
        <v>0</v>
      </c>
      <c r="C41" s="76">
        <v>1</v>
      </c>
      <c r="D41" s="76">
        <v>2</v>
      </c>
      <c r="E41" s="76">
        <v>3</v>
      </c>
    </row>
    <row r="42" spans="1:12">
      <c r="A42" s="76" t="s">
        <v>180</v>
      </c>
      <c r="B42" s="73">
        <v>15820</v>
      </c>
      <c r="C42" s="73">
        <v>41756</v>
      </c>
      <c r="D42" s="73">
        <v>47440</v>
      </c>
      <c r="E42" s="73">
        <v>50954</v>
      </c>
    </row>
    <row r="43" spans="1:12">
      <c r="A43" s="76" t="s">
        <v>181</v>
      </c>
      <c r="B43" s="73">
        <v>21710</v>
      </c>
      <c r="C43" s="73">
        <v>47646</v>
      </c>
      <c r="D43" s="73">
        <v>53330</v>
      </c>
      <c r="E43" s="73">
        <v>56844</v>
      </c>
    </row>
    <row r="45" spans="1:12">
      <c r="A45" s="545" t="s">
        <v>195</v>
      </c>
      <c r="B45" s="545"/>
      <c r="C45" s="545"/>
      <c r="D45" s="545"/>
      <c r="E45" s="545"/>
    </row>
    <row r="46" spans="1:12">
      <c r="A46" s="16"/>
      <c r="B46" s="76">
        <v>0</v>
      </c>
      <c r="C46" s="76">
        <v>1</v>
      </c>
      <c r="D46" s="76">
        <v>2</v>
      </c>
      <c r="E46" s="76">
        <v>3</v>
      </c>
    </row>
    <row r="47" spans="1:12">
      <c r="A47" s="76" t="s">
        <v>180</v>
      </c>
      <c r="B47" s="73">
        <v>538</v>
      </c>
      <c r="C47" s="73">
        <v>3584</v>
      </c>
      <c r="D47" s="73">
        <v>5920</v>
      </c>
      <c r="E47" s="73">
        <v>6660</v>
      </c>
    </row>
    <row r="48" spans="1:12">
      <c r="A48" s="76" t="s">
        <v>181</v>
      </c>
      <c r="B48" s="73">
        <v>538</v>
      </c>
      <c r="C48" s="73">
        <v>3584</v>
      </c>
      <c r="D48" s="73">
        <v>5920</v>
      </c>
      <c r="E48" s="73">
        <v>6660</v>
      </c>
    </row>
    <row r="51" spans="1:12">
      <c r="A51" s="62" t="s">
        <v>399</v>
      </c>
    </row>
    <row r="52" spans="1:12">
      <c r="A52" s="17" t="s">
        <v>178</v>
      </c>
      <c r="B52" s="17" t="s">
        <v>183</v>
      </c>
      <c r="C52" s="17" t="s">
        <v>184</v>
      </c>
      <c r="D52" s="17" t="s">
        <v>185</v>
      </c>
      <c r="E52" s="17"/>
      <c r="G52" s="75"/>
      <c r="H52" s="75"/>
      <c r="I52" s="75"/>
      <c r="J52" s="75"/>
      <c r="K52" s="75"/>
      <c r="L52" s="75"/>
    </row>
    <row r="53" spans="1:12">
      <c r="A53" s="18">
        <f>I11</f>
        <v>0</v>
      </c>
      <c r="B53" s="17" t="s">
        <v>187</v>
      </c>
      <c r="C53" s="17">
        <f t="shared" ref="C53:C60" si="1">ROUND(IF(A$54&lt;0,0,IF(A$54&lt;G31,H31*A$54,IF(A$54&lt;J31,I31,IF(A$53&lt;L31,I31-K31*(A$54-J31),0)))),0)</f>
        <v>0</v>
      </c>
      <c r="D53" s="62" t="e">
        <f>IF(A53&gt;=B42,0,VLOOKUP(A53,Lookup!$A$1:$I$1137,2))</f>
        <v>#N/A</v>
      </c>
    </row>
    <row r="54" spans="1:12">
      <c r="A54" s="20">
        <f>IF(A53="","",50*ROUND((A53-25)/50,0)+25)</f>
        <v>-25</v>
      </c>
      <c r="B54" s="17" t="s">
        <v>188</v>
      </c>
      <c r="C54" s="17">
        <f t="shared" si="1"/>
        <v>0</v>
      </c>
      <c r="D54" s="62" t="e">
        <f>IF(A53&gt;=C42,0,VLOOKUP(A53,Lookup!$A$1:$I$1137,3))</f>
        <v>#N/A</v>
      </c>
    </row>
    <row r="55" spans="1:12">
      <c r="B55" s="17" t="s">
        <v>189</v>
      </c>
      <c r="C55" s="17">
        <f t="shared" si="1"/>
        <v>0</v>
      </c>
      <c r="D55" s="62" t="e">
        <f>IF(A53&gt;=D42,0,VLOOKUP(A53,Lookup!$A$1:$I$1137,4))</f>
        <v>#N/A</v>
      </c>
    </row>
    <row r="56" spans="1:12">
      <c r="A56" s="17"/>
      <c r="B56" s="17" t="s">
        <v>190</v>
      </c>
      <c r="C56" s="17">
        <f t="shared" si="1"/>
        <v>0</v>
      </c>
      <c r="D56" s="62" t="e">
        <f>IF(A53&gt;=E42,0,VLOOKUP(A53,Lookup!$A$1:$I$1137,5))</f>
        <v>#N/A</v>
      </c>
    </row>
    <row r="57" spans="1:12">
      <c r="A57" s="20"/>
      <c r="B57" s="17" t="s">
        <v>191</v>
      </c>
      <c r="C57" s="17">
        <f t="shared" si="1"/>
        <v>0</v>
      </c>
      <c r="D57" s="62" t="e">
        <f>IF(A53&gt;=B43,0,VLOOKUP(A53,Lookup!$A$1:$I$1137,6))</f>
        <v>#N/A</v>
      </c>
    </row>
    <row r="58" spans="1:12">
      <c r="A58" s="17"/>
      <c r="B58" s="17" t="s">
        <v>192</v>
      </c>
      <c r="C58" s="17">
        <f t="shared" si="1"/>
        <v>0</v>
      </c>
      <c r="D58" s="62" t="e">
        <f>IF(A53&gt;=C43,0,VLOOKUP(A53,Lookup!$A$1:$I$1137,7))</f>
        <v>#N/A</v>
      </c>
    </row>
    <row r="59" spans="1:12">
      <c r="A59" s="17"/>
      <c r="B59" s="17" t="s">
        <v>193</v>
      </c>
      <c r="C59" s="17">
        <f t="shared" si="1"/>
        <v>0</v>
      </c>
      <c r="D59" s="62" t="e">
        <f>IF(A53&gt;=D43,0,VLOOKUP(A53,Lookup!$A$1:$I$1137,8))</f>
        <v>#N/A</v>
      </c>
    </row>
    <row r="60" spans="1:12">
      <c r="A60" s="17"/>
      <c r="B60" s="17" t="s">
        <v>194</v>
      </c>
      <c r="C60" s="17">
        <f t="shared" si="1"/>
        <v>0</v>
      </c>
      <c r="D60" s="62" t="e">
        <f>IF(A53&gt;=E43,0,VLOOKUP(A53,Lookup!$A$1:$I$1137,9))</f>
        <v>#N/A</v>
      </c>
    </row>
  </sheetData>
  <sheetProtection algorithmName="SHA-512" hashValue="KAUqBGZyeX+nARgpMbsJTABEaKpI87Fy4sweSI7fmVD9EpYhugFPKw9x2ccWgzf1+Ol796ChWOLtmoQSZ5sOig==" saltValue="6O30nTB3foCoBvwH7yskoA==" spinCount="100000" sheet="1" objects="1" scenarios="1"/>
  <mergeCells count="32">
    <mergeCell ref="A45:E45"/>
    <mergeCell ref="A15:N15"/>
    <mergeCell ref="A16:J16"/>
    <mergeCell ref="L16:N16"/>
    <mergeCell ref="B17:J17"/>
    <mergeCell ref="A19:N19"/>
    <mergeCell ref="A20:J20"/>
    <mergeCell ref="L20:N20"/>
    <mergeCell ref="G30:L30"/>
    <mergeCell ref="A40:E40"/>
    <mergeCell ref="O17:O18"/>
    <mergeCell ref="B18:J18"/>
    <mergeCell ref="A11:G11"/>
    <mergeCell ref="I11:J11"/>
    <mergeCell ref="A12:J12"/>
    <mergeCell ref="K12:N14"/>
    <mergeCell ref="B13:J13"/>
    <mergeCell ref="O13:O14"/>
    <mergeCell ref="B14:J14"/>
    <mergeCell ref="A10:J10"/>
    <mergeCell ref="L10:N10"/>
    <mergeCell ref="A1:N2"/>
    <mergeCell ref="A3:N3"/>
    <mergeCell ref="A4:N4"/>
    <mergeCell ref="A5:N5"/>
    <mergeCell ref="A6:F6"/>
    <mergeCell ref="H6:M6"/>
    <mergeCell ref="A7:F7"/>
    <mergeCell ref="H7:N7"/>
    <mergeCell ref="A8:N8"/>
    <mergeCell ref="A9:G9"/>
    <mergeCell ref="I9:J9"/>
  </mergeCells>
  <conditionalFormatting sqref="E31:E38">
    <cfRule type="cellIs" dxfId="4" priority="2" operator="notEqual">
      <formula>0</formula>
    </cfRule>
  </conditionalFormatting>
  <conditionalFormatting sqref="E53:E60">
    <cfRule type="cellIs" dxfId="3" priority="1" operator="notEqual">
      <formula>0</formula>
    </cfRule>
  </conditionalFormatting>
  <pageMargins left="0.25" right="0.25" top="0.75" bottom="0.75" header="0.3" footer="0.3"/>
  <pageSetup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A50C-9546-49E8-968A-56CA36071291}">
  <sheetPr codeName="Sheet9">
    <pageSetUpPr fitToPage="1"/>
  </sheetPr>
  <dimension ref="A1:O79"/>
  <sheetViews>
    <sheetView zoomScaleNormal="100" workbookViewId="0">
      <selection activeCell="I30" sqref="I30:J30"/>
    </sheetView>
  </sheetViews>
  <sheetFormatPr baseColWidth="10" defaultColWidth="8.83203125" defaultRowHeight="15"/>
  <cols>
    <col min="1" max="1" width="8.33203125" style="99" customWidth="1"/>
    <col min="2" max="6" width="10.5" style="99" customWidth="1"/>
    <col min="7" max="7" width="8.83203125" style="62"/>
    <col min="8" max="8" width="5.33203125" style="62" customWidth="1"/>
    <col min="9" max="9" width="8.83203125" style="62" customWidth="1"/>
    <col min="10" max="10" width="5.6640625" style="62" customWidth="1"/>
    <col min="11" max="11" width="7.6640625" style="62" customWidth="1"/>
    <col min="12" max="12" width="8.83203125" style="62" customWidth="1"/>
    <col min="13" max="13" width="8.83203125" style="62"/>
    <col min="14" max="14" width="8.6640625" style="62" customWidth="1"/>
    <col min="15" max="15" width="65" style="62" customWidth="1"/>
    <col min="16" max="16384" width="8.83203125" style="62"/>
  </cols>
  <sheetData>
    <row r="1" spans="1:15" ht="18" customHeight="1">
      <c r="A1" s="298" t="s">
        <v>400</v>
      </c>
      <c r="B1" s="298"/>
      <c r="C1" s="298"/>
      <c r="D1" s="298"/>
      <c r="E1" s="298"/>
      <c r="F1" s="298"/>
      <c r="G1" s="298"/>
      <c r="H1" s="298"/>
      <c r="I1" s="298"/>
      <c r="J1" s="298"/>
      <c r="K1" s="298"/>
      <c r="L1" s="298"/>
      <c r="M1" s="298"/>
      <c r="N1" s="298"/>
      <c r="O1" s="115" t="s">
        <v>474</v>
      </c>
    </row>
    <row r="2" spans="1:15" ht="60" customHeight="1">
      <c r="A2" s="298"/>
      <c r="B2" s="298"/>
      <c r="C2" s="298"/>
      <c r="D2" s="298"/>
      <c r="E2" s="298"/>
      <c r="F2" s="298"/>
      <c r="G2" s="298"/>
      <c r="H2" s="298"/>
      <c r="I2" s="298"/>
      <c r="J2" s="298"/>
      <c r="K2" s="298"/>
      <c r="L2" s="298"/>
      <c r="M2" s="298"/>
      <c r="N2" s="298"/>
      <c r="O2" s="114" t="s">
        <v>478</v>
      </c>
    </row>
    <row r="3" spans="1:15" ht="29.5" customHeight="1">
      <c r="A3" s="528" t="s">
        <v>199</v>
      </c>
      <c r="B3" s="281"/>
      <c r="C3" s="281"/>
      <c r="D3" s="281"/>
      <c r="E3" s="281"/>
      <c r="F3" s="281"/>
      <c r="G3" s="281"/>
      <c r="H3" s="281"/>
      <c r="I3" s="281"/>
      <c r="J3" s="281"/>
      <c r="K3" s="281"/>
      <c r="L3" s="281"/>
      <c r="M3" s="281"/>
      <c r="N3" s="282"/>
      <c r="O3" s="164"/>
    </row>
    <row r="4" spans="1:15" ht="17" customHeight="1">
      <c r="A4" s="295" t="s">
        <v>122</v>
      </c>
      <c r="B4" s="296"/>
      <c r="C4" s="296"/>
      <c r="D4" s="296"/>
      <c r="E4" s="296"/>
      <c r="F4" s="296"/>
      <c r="G4" s="296"/>
      <c r="H4" s="296"/>
      <c r="I4" s="296"/>
      <c r="J4" s="296"/>
      <c r="K4" s="296"/>
      <c r="L4" s="296"/>
      <c r="M4" s="296"/>
      <c r="N4" s="297"/>
      <c r="O4" s="164"/>
    </row>
    <row r="5" spans="1:15" ht="17" customHeight="1">
      <c r="A5" s="538" t="s">
        <v>119</v>
      </c>
      <c r="B5" s="296"/>
      <c r="C5" s="296"/>
      <c r="D5" s="296"/>
      <c r="E5" s="296"/>
      <c r="F5" s="296"/>
      <c r="G5" s="296"/>
      <c r="H5" s="296"/>
      <c r="I5" s="296"/>
      <c r="J5" s="296"/>
      <c r="K5" s="296"/>
      <c r="L5" s="296"/>
      <c r="M5" s="296"/>
      <c r="N5" s="297"/>
      <c r="O5" s="164"/>
    </row>
    <row r="6" spans="1:15" ht="17" customHeight="1">
      <c r="A6" s="547" t="s">
        <v>120</v>
      </c>
      <c r="B6" s="547"/>
      <c r="C6" s="547"/>
      <c r="D6" s="547"/>
      <c r="E6" s="547"/>
      <c r="F6" s="547"/>
      <c r="G6" s="156"/>
      <c r="H6" s="539" t="s">
        <v>121</v>
      </c>
      <c r="I6" s="539"/>
      <c r="J6" s="539"/>
      <c r="K6" s="539"/>
      <c r="L6" s="539"/>
      <c r="M6" s="539"/>
      <c r="N6" s="155"/>
      <c r="O6" s="165" t="s">
        <v>169</v>
      </c>
    </row>
    <row r="7" spans="1:15" ht="24" customHeight="1">
      <c r="A7" s="548" t="s">
        <v>201</v>
      </c>
      <c r="B7" s="549"/>
      <c r="C7" s="549"/>
      <c r="D7" s="549"/>
      <c r="E7" s="549"/>
      <c r="F7" s="549"/>
      <c r="G7" s="155"/>
      <c r="H7" s="540" t="str">
        <f>IF(N6="X", "Joint","Single")&amp;" "&amp;IF(G7&gt;3,3,G7)</f>
        <v xml:space="preserve">Single </v>
      </c>
      <c r="I7" s="541"/>
      <c r="J7" s="541"/>
      <c r="K7" s="541"/>
      <c r="L7" s="541"/>
      <c r="M7" s="541"/>
      <c r="N7" s="542"/>
      <c r="O7" s="165"/>
    </row>
    <row r="8" spans="1:15" ht="20.25" customHeight="1">
      <c r="A8" s="295" t="s">
        <v>123</v>
      </c>
      <c r="B8" s="296"/>
      <c r="C8" s="296"/>
      <c r="D8" s="296"/>
      <c r="E8" s="296"/>
      <c r="F8" s="296"/>
      <c r="G8" s="296"/>
      <c r="H8" s="296"/>
      <c r="I8" s="296"/>
      <c r="J8" s="296"/>
      <c r="K8" s="296"/>
      <c r="L8" s="296"/>
      <c r="M8" s="296"/>
      <c r="N8" s="297"/>
      <c r="O8" s="164"/>
    </row>
    <row r="9" spans="1:15" ht="20.25" customHeight="1">
      <c r="A9" s="264" t="s">
        <v>125</v>
      </c>
      <c r="B9" s="310"/>
      <c r="C9" s="310"/>
      <c r="D9" s="310"/>
      <c r="E9" s="310"/>
      <c r="F9" s="310"/>
      <c r="G9" s="310"/>
      <c r="H9" s="310"/>
      <c r="I9" s="311"/>
      <c r="J9" s="63"/>
      <c r="K9" s="1" t="s">
        <v>124</v>
      </c>
      <c r="L9" s="307"/>
      <c r="M9" s="400"/>
      <c r="N9" s="308"/>
      <c r="O9" s="166" t="s">
        <v>204</v>
      </c>
    </row>
    <row r="10" spans="1:15" ht="20.25" customHeight="1">
      <c r="A10" s="309" t="s">
        <v>129</v>
      </c>
      <c r="B10" s="310"/>
      <c r="C10" s="310"/>
      <c r="D10" s="310"/>
      <c r="E10" s="310"/>
      <c r="F10" s="310"/>
      <c r="G10" s="310"/>
      <c r="H10" s="310"/>
      <c r="I10" s="311"/>
      <c r="J10" s="11" t="s">
        <v>54</v>
      </c>
      <c r="K10" s="1" t="s">
        <v>126</v>
      </c>
      <c r="L10" s="307"/>
      <c r="M10" s="400"/>
      <c r="N10" s="308"/>
      <c r="O10" s="166" t="s">
        <v>202</v>
      </c>
    </row>
    <row r="11" spans="1:15" ht="20.25" customHeight="1">
      <c r="A11" s="309" t="s">
        <v>127</v>
      </c>
      <c r="B11" s="310"/>
      <c r="C11" s="310"/>
      <c r="D11" s="310"/>
      <c r="E11" s="310"/>
      <c r="F11" s="310"/>
      <c r="G11" s="310"/>
      <c r="H11" s="310"/>
      <c r="I11" s="311"/>
      <c r="J11" s="11" t="s">
        <v>58</v>
      </c>
      <c r="K11" s="1" t="s">
        <v>128</v>
      </c>
      <c r="L11" s="219">
        <f>L9+L10</f>
        <v>0</v>
      </c>
      <c r="M11" s="220"/>
      <c r="N11" s="221"/>
      <c r="O11" s="164"/>
    </row>
    <row r="12" spans="1:15" ht="20.25" customHeight="1">
      <c r="A12" s="309" t="s">
        <v>130</v>
      </c>
      <c r="B12" s="310"/>
      <c r="C12" s="310"/>
      <c r="D12" s="310"/>
      <c r="E12" s="310"/>
      <c r="F12" s="310"/>
      <c r="G12" s="310"/>
      <c r="H12" s="310"/>
      <c r="I12" s="311"/>
      <c r="J12" s="11" t="s">
        <v>131</v>
      </c>
      <c r="K12" s="1" t="s">
        <v>133</v>
      </c>
      <c r="L12" s="307"/>
      <c r="M12" s="400"/>
      <c r="N12" s="308"/>
      <c r="O12" s="166" t="s">
        <v>203</v>
      </c>
    </row>
    <row r="13" spans="1:15" ht="20.25" customHeight="1">
      <c r="A13" s="309" t="s">
        <v>132</v>
      </c>
      <c r="B13" s="310"/>
      <c r="C13" s="310"/>
      <c r="D13" s="310"/>
      <c r="E13" s="310"/>
      <c r="F13" s="310"/>
      <c r="G13" s="310"/>
      <c r="H13" s="310"/>
      <c r="I13" s="311"/>
      <c r="J13" s="11" t="s">
        <v>58</v>
      </c>
      <c r="K13" s="1" t="s">
        <v>134</v>
      </c>
      <c r="L13" s="219">
        <f>L11-L12</f>
        <v>0</v>
      </c>
      <c r="M13" s="220"/>
      <c r="N13" s="221"/>
      <c r="O13" s="164"/>
    </row>
    <row r="14" spans="1:15" ht="36.75" customHeight="1">
      <c r="A14" s="550" t="s">
        <v>135</v>
      </c>
      <c r="B14" s="551"/>
      <c r="C14" s="551"/>
      <c r="D14" s="551"/>
      <c r="E14" s="551"/>
      <c r="F14" s="551"/>
      <c r="G14" s="551"/>
      <c r="H14" s="551"/>
      <c r="I14" s="551"/>
      <c r="J14" s="551"/>
      <c r="K14" s="551"/>
      <c r="L14" s="551"/>
      <c r="M14" s="551"/>
      <c r="N14" s="552"/>
      <c r="O14" s="164"/>
    </row>
    <row r="15" spans="1:15" ht="52.5" customHeight="1">
      <c r="A15" s="309" t="s">
        <v>136</v>
      </c>
      <c r="B15" s="310"/>
      <c r="C15" s="310"/>
      <c r="D15" s="310"/>
      <c r="E15" s="310"/>
      <c r="F15" s="310"/>
      <c r="G15" s="310"/>
      <c r="H15" s="310"/>
      <c r="I15" s="310"/>
      <c r="J15" s="310"/>
      <c r="K15" s="310"/>
      <c r="L15" s="310"/>
      <c r="M15" s="310"/>
      <c r="N15" s="311"/>
      <c r="O15" s="164"/>
    </row>
    <row r="16" spans="1:15" ht="35.25" customHeight="1">
      <c r="A16" s="482" t="s">
        <v>137</v>
      </c>
      <c r="B16" s="553"/>
      <c r="C16" s="553"/>
      <c r="D16" s="553"/>
      <c r="E16" s="553"/>
      <c r="F16" s="553"/>
      <c r="G16" s="553"/>
      <c r="H16" s="553"/>
      <c r="I16" s="554"/>
      <c r="J16" s="63"/>
      <c r="K16" s="1" t="s">
        <v>138</v>
      </c>
      <c r="L16" s="307"/>
      <c r="M16" s="400"/>
      <c r="N16" s="308"/>
      <c r="O16" s="167" t="s">
        <v>205</v>
      </c>
    </row>
    <row r="17" spans="1:15" ht="37.5" customHeight="1">
      <c r="A17" s="555" t="s">
        <v>139</v>
      </c>
      <c r="B17" s="553"/>
      <c r="C17" s="553"/>
      <c r="D17" s="553"/>
      <c r="E17" s="553"/>
      <c r="F17" s="553"/>
      <c r="G17" s="553"/>
      <c r="H17" s="553"/>
      <c r="I17" s="554"/>
      <c r="J17" s="11" t="s">
        <v>54</v>
      </c>
      <c r="K17" s="1" t="s">
        <v>140</v>
      </c>
      <c r="L17" s="307"/>
      <c r="M17" s="400"/>
      <c r="N17" s="308"/>
      <c r="O17" s="167" t="s">
        <v>206</v>
      </c>
    </row>
    <row r="18" spans="1:15" ht="16">
      <c r="A18" s="309" t="s">
        <v>141</v>
      </c>
      <c r="B18" s="310"/>
      <c r="C18" s="310"/>
      <c r="D18" s="310"/>
      <c r="E18" s="310"/>
      <c r="F18" s="310"/>
      <c r="G18" s="310"/>
      <c r="H18" s="310"/>
      <c r="I18" s="311"/>
      <c r="J18" s="11" t="s">
        <v>58</v>
      </c>
      <c r="K18" s="1" t="s">
        <v>142</v>
      </c>
      <c r="L18" s="219">
        <f>L16+L17</f>
        <v>0</v>
      </c>
      <c r="M18" s="220"/>
      <c r="N18" s="221"/>
      <c r="O18" s="164"/>
    </row>
    <row r="19" spans="1:15" ht="16">
      <c r="A19" s="277" t="s">
        <v>143</v>
      </c>
      <c r="B19" s="278"/>
      <c r="C19" s="278"/>
      <c r="D19" s="278"/>
      <c r="E19" s="278"/>
      <c r="F19" s="278"/>
      <c r="G19" s="278"/>
      <c r="H19" s="278"/>
      <c r="I19" s="278"/>
      <c r="J19" s="278"/>
      <c r="K19" s="278"/>
      <c r="L19" s="278"/>
      <c r="M19" s="278"/>
      <c r="N19" s="279"/>
      <c r="O19" s="164"/>
    </row>
    <row r="20" spans="1:15" ht="19.5" customHeight="1">
      <c r="A20" s="309" t="s">
        <v>144</v>
      </c>
      <c r="B20" s="310"/>
      <c r="C20" s="310"/>
      <c r="D20" s="310"/>
      <c r="E20" s="310"/>
      <c r="F20" s="310"/>
      <c r="G20" s="310"/>
      <c r="H20" s="310"/>
      <c r="I20" s="310"/>
      <c r="J20" s="311"/>
      <c r="K20" s="1">
        <v>3</v>
      </c>
      <c r="L20" s="307"/>
      <c r="M20" s="400"/>
      <c r="N20" s="308"/>
      <c r="O20" s="167" t="s">
        <v>475</v>
      </c>
    </row>
    <row r="21" spans="1:15" ht="20.5" customHeight="1">
      <c r="A21" s="277" t="s">
        <v>145</v>
      </c>
      <c r="B21" s="278"/>
      <c r="C21" s="278"/>
      <c r="D21" s="278"/>
      <c r="E21" s="278"/>
      <c r="F21" s="278"/>
      <c r="G21" s="278"/>
      <c r="H21" s="278"/>
      <c r="I21" s="278"/>
      <c r="J21" s="278"/>
      <c r="K21" s="278"/>
      <c r="L21" s="278"/>
      <c r="M21" s="278"/>
      <c r="N21" s="279"/>
      <c r="O21" s="164"/>
    </row>
    <row r="22" spans="1:15" ht="19.25" customHeight="1">
      <c r="A22" s="309" t="s">
        <v>146</v>
      </c>
      <c r="B22" s="310"/>
      <c r="C22" s="310"/>
      <c r="D22" s="310"/>
      <c r="E22" s="310"/>
      <c r="F22" s="310"/>
      <c r="G22" s="310"/>
      <c r="H22" s="310"/>
      <c r="I22" s="310"/>
      <c r="J22" s="311"/>
      <c r="K22" s="1" t="s">
        <v>148</v>
      </c>
      <c r="L22" s="219">
        <f>'EIC Worksheet'!M80</f>
        <v>0</v>
      </c>
      <c r="M22" s="220"/>
      <c r="N22" s="221"/>
      <c r="O22" s="164"/>
    </row>
    <row r="23" spans="1:15" ht="30.75" customHeight="1">
      <c r="A23" s="309" t="s">
        <v>147</v>
      </c>
      <c r="B23" s="310"/>
      <c r="C23" s="310"/>
      <c r="D23" s="310"/>
      <c r="E23" s="310"/>
      <c r="F23" s="310"/>
      <c r="G23" s="310"/>
      <c r="H23" s="310"/>
      <c r="I23" s="310"/>
      <c r="J23" s="311"/>
      <c r="K23" s="1" t="s">
        <v>149</v>
      </c>
      <c r="L23" s="219">
        <f>L13+L18+L20+L22</f>
        <v>0</v>
      </c>
      <c r="M23" s="220"/>
      <c r="N23" s="221"/>
      <c r="O23" s="164"/>
    </row>
    <row r="24" spans="1:15">
      <c r="A24" s="309" t="s">
        <v>150</v>
      </c>
      <c r="B24" s="310"/>
      <c r="C24" s="310"/>
      <c r="D24" s="310"/>
      <c r="E24" s="310"/>
      <c r="F24" s="310"/>
      <c r="G24" s="310"/>
      <c r="H24" s="310"/>
      <c r="I24" s="310"/>
      <c r="J24" s="310"/>
      <c r="K24" s="310"/>
      <c r="L24" s="310"/>
      <c r="M24" s="310"/>
      <c r="N24" s="311"/>
      <c r="O24" s="164"/>
    </row>
    <row r="25" spans="1:15" ht="26.5" customHeight="1">
      <c r="A25" s="157" t="str">
        <f>IF(L23&gt;0,"X","")</f>
        <v/>
      </c>
      <c r="B25" s="264" t="s">
        <v>151</v>
      </c>
      <c r="C25" s="265"/>
      <c r="D25" s="265"/>
      <c r="E25" s="265"/>
      <c r="F25" s="265"/>
      <c r="G25" s="265"/>
      <c r="H25" s="265"/>
      <c r="I25" s="265"/>
      <c r="J25" s="266"/>
      <c r="K25" s="67"/>
      <c r="L25" s="68"/>
      <c r="M25" s="68"/>
      <c r="N25" s="69"/>
      <c r="O25" s="556"/>
    </row>
    <row r="26" spans="1:15" ht="21.5" customHeight="1">
      <c r="A26" s="157" t="str">
        <f>IF(L23&lt;=0,"X","")</f>
        <v>X</v>
      </c>
      <c r="B26" s="309" t="s">
        <v>152</v>
      </c>
      <c r="C26" s="265"/>
      <c r="D26" s="265"/>
      <c r="E26" s="265"/>
      <c r="F26" s="265"/>
      <c r="G26" s="265"/>
      <c r="H26" s="265"/>
      <c r="I26" s="265"/>
      <c r="J26" s="266"/>
      <c r="K26" s="67"/>
      <c r="L26" s="68"/>
      <c r="M26" s="68"/>
      <c r="N26" s="69"/>
      <c r="O26" s="556"/>
    </row>
    <row r="27" spans="1:15" ht="16">
      <c r="A27" s="557" t="s">
        <v>158</v>
      </c>
      <c r="B27" s="558"/>
      <c r="C27" s="558"/>
      <c r="D27" s="558"/>
      <c r="E27" s="558"/>
      <c r="F27" s="558"/>
      <c r="G27" s="558"/>
      <c r="H27" s="558"/>
      <c r="I27" s="558"/>
      <c r="J27" s="558"/>
      <c r="K27" s="558"/>
      <c r="L27" s="558"/>
      <c r="M27" s="558"/>
      <c r="N27" s="559"/>
      <c r="O27" s="164"/>
    </row>
    <row r="28" spans="1:15" ht="21.5" customHeight="1">
      <c r="A28" s="226" t="s">
        <v>153</v>
      </c>
      <c r="B28" s="227"/>
      <c r="C28" s="227"/>
      <c r="D28" s="227"/>
      <c r="E28" s="227"/>
      <c r="F28" s="227"/>
      <c r="G28" s="228"/>
      <c r="H28" s="1">
        <v>6</v>
      </c>
      <c r="I28" s="219">
        <f>IF(A25="X",L23,0)</f>
        <v>0</v>
      </c>
      <c r="J28" s="221"/>
      <c r="K28" s="64"/>
      <c r="L28" s="65"/>
      <c r="M28" s="65"/>
      <c r="N28" s="66"/>
      <c r="O28" s="164"/>
    </row>
    <row r="29" spans="1:15" ht="52.5" customHeight="1">
      <c r="A29" s="218" t="s">
        <v>200</v>
      </c>
      <c r="B29" s="218"/>
      <c r="C29" s="218"/>
      <c r="D29" s="218"/>
      <c r="E29" s="218"/>
      <c r="F29" s="218"/>
      <c r="G29" s="218"/>
      <c r="H29" s="218"/>
      <c r="I29" s="218"/>
      <c r="J29" s="218"/>
      <c r="K29" s="1">
        <v>7</v>
      </c>
      <c r="L29" s="219">
        <f>_xlfn.IFNA(VLOOKUP(H7,B50:D57,2,FALSE),0)</f>
        <v>0</v>
      </c>
      <c r="M29" s="220"/>
      <c r="N29" s="221"/>
      <c r="O29" s="164"/>
    </row>
    <row r="30" spans="1:15" ht="26.5" customHeight="1">
      <c r="A30" s="226" t="s">
        <v>154</v>
      </c>
      <c r="B30" s="227"/>
      <c r="C30" s="227"/>
      <c r="D30" s="227"/>
      <c r="E30" s="227"/>
      <c r="F30" s="227"/>
      <c r="G30" s="228"/>
      <c r="H30" s="1">
        <v>8</v>
      </c>
      <c r="I30" s="307"/>
      <c r="J30" s="308"/>
      <c r="K30" s="64"/>
      <c r="L30" s="65"/>
      <c r="M30" s="65"/>
      <c r="N30" s="66"/>
      <c r="O30" s="167" t="s">
        <v>167</v>
      </c>
    </row>
    <row r="31" spans="1:15" ht="18" customHeight="1">
      <c r="A31" s="560" t="s">
        <v>155</v>
      </c>
      <c r="B31" s="561"/>
      <c r="C31" s="561"/>
      <c r="D31" s="561"/>
      <c r="E31" s="561"/>
      <c r="F31" s="561"/>
      <c r="G31" s="561"/>
      <c r="H31" s="561"/>
      <c r="I31" s="561"/>
      <c r="J31" s="562"/>
      <c r="K31" s="67"/>
      <c r="L31" s="68"/>
      <c r="M31" s="68"/>
      <c r="N31" s="69"/>
      <c r="O31" s="164"/>
    </row>
    <row r="32" spans="1:15" ht="16">
      <c r="A32" s="157" t="str">
        <f>IF(I30=I28,"X","")</f>
        <v>X</v>
      </c>
      <c r="B32" s="527" t="s">
        <v>156</v>
      </c>
      <c r="C32" s="527"/>
      <c r="D32" s="527"/>
      <c r="E32" s="527"/>
      <c r="F32" s="527"/>
      <c r="G32" s="527"/>
      <c r="H32" s="527"/>
      <c r="I32" s="527"/>
      <c r="J32" s="563"/>
      <c r="K32" s="67"/>
      <c r="L32" s="68"/>
      <c r="M32" s="68"/>
      <c r="N32" s="69"/>
      <c r="O32" s="556"/>
    </row>
    <row r="33" spans="1:15" ht="22.25" customHeight="1">
      <c r="A33" s="157" t="str">
        <f>IF(I30&lt;&gt;I28,"X","")</f>
        <v/>
      </c>
      <c r="B33" s="564" t="s">
        <v>157</v>
      </c>
      <c r="C33" s="564"/>
      <c r="D33" s="564"/>
      <c r="E33" s="564"/>
      <c r="F33" s="564"/>
      <c r="G33" s="564"/>
      <c r="H33" s="564"/>
      <c r="I33" s="564"/>
      <c r="J33" s="565"/>
      <c r="K33" s="70"/>
      <c r="L33" s="71"/>
      <c r="M33" s="71"/>
      <c r="N33" s="72"/>
      <c r="O33" s="556"/>
    </row>
    <row r="34" spans="1:15" ht="26.5" customHeight="1">
      <c r="A34" s="567" t="s">
        <v>159</v>
      </c>
      <c r="B34" s="558"/>
      <c r="C34" s="558"/>
      <c r="D34" s="558"/>
      <c r="E34" s="558"/>
      <c r="F34" s="558"/>
      <c r="G34" s="558"/>
      <c r="H34" s="558"/>
      <c r="I34" s="558"/>
      <c r="J34" s="558"/>
      <c r="K34" s="558"/>
      <c r="L34" s="558"/>
      <c r="M34" s="558"/>
      <c r="N34" s="559"/>
      <c r="O34" s="164"/>
    </row>
    <row r="35" spans="1:15" ht="46.5" customHeight="1">
      <c r="A35" s="309" t="s">
        <v>164</v>
      </c>
      <c r="B35" s="310"/>
      <c r="C35" s="310"/>
      <c r="D35" s="310"/>
      <c r="E35" s="310"/>
      <c r="F35" s="310"/>
      <c r="G35" s="310"/>
      <c r="H35" s="310"/>
      <c r="I35" s="310"/>
      <c r="J35" s="310"/>
      <c r="K35" s="310"/>
      <c r="L35" s="310"/>
      <c r="M35" s="310"/>
      <c r="N35" s="311"/>
      <c r="O35" s="164"/>
    </row>
    <row r="36" spans="1:15" ht="16">
      <c r="A36" s="157" t="str">
        <f>IF(AND(G7=0,G6="X",I30&lt;8800),"X",IF(AND(G7=0,N6="X",I30&lt;14700),"X",IF(AND(G7&lt;&gt;0,G6="X",I30&lt;19350),"X",IF(AND(G7&lt;&gt;0,N6="X",I30&lt;25250),"X",""))))</f>
        <v/>
      </c>
      <c r="B36" s="260" t="s">
        <v>160</v>
      </c>
      <c r="C36" s="227"/>
      <c r="D36" s="227"/>
      <c r="E36" s="227"/>
      <c r="F36" s="227"/>
      <c r="G36" s="227"/>
      <c r="H36" s="227"/>
      <c r="I36" s="227"/>
      <c r="J36" s="228"/>
      <c r="K36" s="433">
        <v>10</v>
      </c>
      <c r="L36" s="568" t="str">
        <f>IF(A37="","",VLOOKUP(H7,B72:D79,2, FALSE))</f>
        <v/>
      </c>
      <c r="M36" s="569"/>
      <c r="N36" s="570"/>
      <c r="O36" s="556"/>
    </row>
    <row r="37" spans="1:15" ht="16">
      <c r="A37" s="157" t="str">
        <f>IF(A32="x","",IF(A36="","X",""))</f>
        <v/>
      </c>
      <c r="B37" s="226" t="s">
        <v>161</v>
      </c>
      <c r="C37" s="227"/>
      <c r="D37" s="227"/>
      <c r="E37" s="227"/>
      <c r="F37" s="227"/>
      <c r="G37" s="227"/>
      <c r="H37" s="227"/>
      <c r="I37" s="227"/>
      <c r="J37" s="228"/>
      <c r="K37" s="434"/>
      <c r="L37" s="571"/>
      <c r="M37" s="572"/>
      <c r="N37" s="573"/>
      <c r="O37" s="556"/>
    </row>
    <row r="38" spans="1:15" ht="27" customHeight="1">
      <c r="A38" s="158"/>
      <c r="B38" s="226" t="s">
        <v>163</v>
      </c>
      <c r="C38" s="227"/>
      <c r="D38" s="227"/>
      <c r="E38" s="227"/>
      <c r="F38" s="227"/>
      <c r="G38" s="227"/>
      <c r="H38" s="227"/>
      <c r="I38" s="227"/>
      <c r="J38" s="228"/>
      <c r="K38" s="435"/>
      <c r="L38" s="574"/>
      <c r="M38" s="575"/>
      <c r="N38" s="576"/>
      <c r="O38" s="164"/>
    </row>
    <row r="39" spans="1:15" ht="16">
      <c r="A39" s="277" t="s">
        <v>162</v>
      </c>
      <c r="B39" s="278"/>
      <c r="C39" s="278"/>
      <c r="D39" s="278"/>
      <c r="E39" s="278"/>
      <c r="F39" s="278"/>
      <c r="G39" s="278"/>
      <c r="H39" s="278"/>
      <c r="I39" s="278"/>
      <c r="J39" s="278"/>
      <c r="K39" s="278"/>
      <c r="L39" s="278"/>
      <c r="M39" s="278"/>
      <c r="N39" s="279"/>
      <c r="O39" s="164"/>
    </row>
    <row r="40" spans="1:15">
      <c r="A40" s="309" t="s">
        <v>165</v>
      </c>
      <c r="B40" s="310"/>
      <c r="C40" s="310"/>
      <c r="D40" s="310"/>
      <c r="E40" s="310"/>
      <c r="F40" s="310"/>
      <c r="G40" s="310"/>
      <c r="H40" s="310"/>
      <c r="I40" s="310"/>
      <c r="J40" s="311"/>
      <c r="K40" s="1">
        <v>11</v>
      </c>
      <c r="L40" s="219">
        <f>IF(A32="X",L29,IF(A36="X",L29,IF(A37="X",MIN(L29,L36),0)))</f>
        <v>0</v>
      </c>
      <c r="M40" s="220"/>
      <c r="N40" s="221"/>
      <c r="O40" s="164"/>
    </row>
    <row r="41" spans="1:15">
      <c r="O41" s="164"/>
    </row>
    <row r="42" spans="1:15">
      <c r="O42" s="164"/>
    </row>
    <row r="43" spans="1:15">
      <c r="O43" s="164"/>
    </row>
    <row r="44" spans="1:15">
      <c r="O44" s="164"/>
    </row>
    <row r="48" spans="1:15">
      <c r="A48" s="99" t="s">
        <v>398</v>
      </c>
    </row>
    <row r="49" spans="1:12">
      <c r="A49" s="159" t="s">
        <v>178</v>
      </c>
      <c r="B49" s="159" t="s">
        <v>183</v>
      </c>
      <c r="C49" s="159" t="s">
        <v>184</v>
      </c>
      <c r="D49" s="159" t="s">
        <v>185</v>
      </c>
      <c r="E49" s="159"/>
      <c r="G49" s="546" t="s">
        <v>186</v>
      </c>
      <c r="H49" s="546"/>
      <c r="I49" s="546"/>
      <c r="J49" s="546"/>
      <c r="K49" s="546"/>
      <c r="L49" s="546"/>
    </row>
    <row r="50" spans="1:12">
      <c r="A50" s="160">
        <f>I28</f>
        <v>0</v>
      </c>
      <c r="B50" s="159" t="s">
        <v>187</v>
      </c>
      <c r="C50" s="159">
        <f>ROUND(IF(A$51&lt;0,0,IF(A$51&lt;G50,H50*A$51,IF(A$51&lt;J50,I50,IF(A$51&lt;L50,I50-K50*(A$51-J50),0)))),0)</f>
        <v>0</v>
      </c>
      <c r="D50" s="99" t="e">
        <f>IF(A50&gt;=B61,0,VLOOKUP(A50,Lookup!$A$1:$I$1137,2))</f>
        <v>#N/A</v>
      </c>
      <c r="G50" s="19">
        <v>7000</v>
      </c>
      <c r="H50" s="19">
        <v>7.6499999999999999E-2</v>
      </c>
      <c r="I50" s="19">
        <v>538</v>
      </c>
      <c r="J50" s="19">
        <v>8787.25</v>
      </c>
      <c r="K50" s="19">
        <v>7.6499999999999999E-2</v>
      </c>
      <c r="L50" s="19">
        <v>15820</v>
      </c>
    </row>
    <row r="51" spans="1:12">
      <c r="A51" s="161">
        <f>50*ROUND((A50-25)/50,0)+25</f>
        <v>-25</v>
      </c>
      <c r="B51" s="159" t="s">
        <v>188</v>
      </c>
      <c r="C51" s="159">
        <f t="shared" ref="C51:C57" si="0">ROUND(IF(A$51&lt;0,0,IF(A$51&lt;G51,H51*A$51,IF(A$51&lt;J51,I51,IF(A$51&lt;L51,I51-K51*(A$51-J51),0)))),0)</f>
        <v>0</v>
      </c>
      <c r="D51" s="99" t="e">
        <f>IF(A50&gt;=C61,0,VLOOKUP(A50,Lookup!$A$1:$I$1137,3))</f>
        <v>#N/A</v>
      </c>
      <c r="G51" s="21">
        <v>10500</v>
      </c>
      <c r="H51" s="21">
        <v>0.34</v>
      </c>
      <c r="I51" s="21">
        <v>3584</v>
      </c>
      <c r="J51" s="21">
        <v>19327.5</v>
      </c>
      <c r="K51" s="21">
        <v>0.1598</v>
      </c>
      <c r="L51" s="21">
        <v>41756</v>
      </c>
    </row>
    <row r="52" spans="1:12">
      <c r="B52" s="159" t="s">
        <v>189</v>
      </c>
      <c r="C52" s="159">
        <f t="shared" si="0"/>
        <v>0</v>
      </c>
      <c r="D52" s="99" t="e">
        <f>IF(A50&gt;=D61,0,VLOOKUP(A50,Lookup!$A$1:$I$1137,4))</f>
        <v>#N/A</v>
      </c>
      <c r="G52" s="19">
        <v>14800</v>
      </c>
      <c r="H52" s="19">
        <v>0.4</v>
      </c>
      <c r="I52" s="19">
        <v>5920</v>
      </c>
      <c r="J52" s="19">
        <v>19330</v>
      </c>
      <c r="K52" s="19">
        <v>0.21060000000000001</v>
      </c>
      <c r="L52" s="19">
        <v>47440</v>
      </c>
    </row>
    <row r="53" spans="1:12">
      <c r="A53" s="159"/>
      <c r="B53" s="159" t="s">
        <v>190</v>
      </c>
      <c r="C53" s="159">
        <f t="shared" si="0"/>
        <v>0</v>
      </c>
      <c r="D53" s="99" t="e">
        <f>IF(A50&gt;=E61,0,VLOOKUP(A50,Lookup!$A$1:$I$1137,5))</f>
        <v>#N/A</v>
      </c>
      <c r="G53" s="21">
        <v>14800</v>
      </c>
      <c r="H53" s="21">
        <v>0.45</v>
      </c>
      <c r="I53" s="21">
        <v>6660</v>
      </c>
      <c r="J53" s="21">
        <v>19330</v>
      </c>
      <c r="K53" s="21">
        <v>0.21060000000000001</v>
      </c>
      <c r="L53" s="21">
        <v>50954</v>
      </c>
    </row>
    <row r="54" spans="1:12">
      <c r="A54" s="161"/>
      <c r="B54" s="159" t="s">
        <v>191</v>
      </c>
      <c r="C54" s="159">
        <f t="shared" si="0"/>
        <v>0</v>
      </c>
      <c r="D54" s="99" t="e">
        <f>IF(A50&gt;=B62,0,VLOOKUP(A50,Lookup!$A$1:$I$1137,6))</f>
        <v>#N/A</v>
      </c>
      <c r="G54" s="21">
        <v>7000</v>
      </c>
      <c r="H54" s="21">
        <v>7.6499999999999999E-2</v>
      </c>
      <c r="I54" s="21">
        <v>538</v>
      </c>
      <c r="J54" s="21">
        <v>14677.5</v>
      </c>
      <c r="K54" s="21">
        <v>7.6499999999999999E-2</v>
      </c>
      <c r="L54" s="21">
        <v>21710</v>
      </c>
    </row>
    <row r="55" spans="1:12">
      <c r="A55" s="159"/>
      <c r="B55" s="159" t="s">
        <v>192</v>
      </c>
      <c r="C55" s="159">
        <f t="shared" si="0"/>
        <v>0</v>
      </c>
      <c r="D55" s="99" t="e">
        <f>IF(A50&gt;=C62,0,VLOOKUP(A50,Lookup!$A$1:$I$1137,7))</f>
        <v>#N/A</v>
      </c>
      <c r="G55" s="19">
        <v>10500</v>
      </c>
      <c r="H55" s="19">
        <v>0.34</v>
      </c>
      <c r="I55" s="19">
        <v>3584</v>
      </c>
      <c r="J55" s="19">
        <v>25217.5</v>
      </c>
      <c r="K55" s="19">
        <v>0.1598</v>
      </c>
      <c r="L55" s="19">
        <v>47646</v>
      </c>
    </row>
    <row r="56" spans="1:12">
      <c r="A56" s="159"/>
      <c r="B56" s="159" t="s">
        <v>193</v>
      </c>
      <c r="C56" s="159">
        <f t="shared" si="0"/>
        <v>0</v>
      </c>
      <c r="D56" s="99" t="e">
        <f>IF(A50&gt;=D62,0,VLOOKUP(A50,Lookup!$A$1:$I$1137,8))</f>
        <v>#N/A</v>
      </c>
      <c r="G56" s="19">
        <v>14800</v>
      </c>
      <c r="H56" s="19">
        <v>0.4</v>
      </c>
      <c r="I56" s="19">
        <v>5920</v>
      </c>
      <c r="J56" s="19">
        <v>25220</v>
      </c>
      <c r="K56" s="19">
        <v>0.21060000000000001</v>
      </c>
      <c r="L56" s="19">
        <v>53330</v>
      </c>
    </row>
    <row r="57" spans="1:12">
      <c r="A57" s="159"/>
      <c r="B57" s="159" t="s">
        <v>194</v>
      </c>
      <c r="C57" s="159">
        <f t="shared" si="0"/>
        <v>0</v>
      </c>
      <c r="D57" s="99" t="e">
        <f>IF(A50&gt;=E62,0,VLOOKUP(A50,Lookup!$A$1:$I$1137,9))</f>
        <v>#N/A</v>
      </c>
      <c r="G57" s="19">
        <v>14800</v>
      </c>
      <c r="H57" s="19">
        <v>0.45</v>
      </c>
      <c r="I57" s="19">
        <v>6660</v>
      </c>
      <c r="J57" s="19">
        <v>25220</v>
      </c>
      <c r="K57" s="19">
        <v>0.21060000000000001</v>
      </c>
      <c r="L57" s="19">
        <v>56844</v>
      </c>
    </row>
    <row r="59" spans="1:12">
      <c r="A59" s="566" t="s">
        <v>179</v>
      </c>
      <c r="B59" s="566"/>
      <c r="C59" s="566"/>
      <c r="D59" s="566"/>
      <c r="E59" s="566"/>
    </row>
    <row r="60" spans="1:12">
      <c r="A60" s="162"/>
      <c r="B60" s="163">
        <v>0</v>
      </c>
      <c r="C60" s="163">
        <v>1</v>
      </c>
      <c r="D60" s="163">
        <v>2</v>
      </c>
      <c r="E60" s="163">
        <v>3</v>
      </c>
    </row>
    <row r="61" spans="1:12">
      <c r="A61" s="163" t="s">
        <v>180</v>
      </c>
      <c r="B61" s="154">
        <v>15820</v>
      </c>
      <c r="C61" s="154">
        <v>41756</v>
      </c>
      <c r="D61" s="154">
        <v>47440</v>
      </c>
      <c r="E61" s="154">
        <v>50954</v>
      </c>
    </row>
    <row r="62" spans="1:12">
      <c r="A62" s="163" t="s">
        <v>181</v>
      </c>
      <c r="B62" s="154">
        <v>21710</v>
      </c>
      <c r="C62" s="154">
        <v>47646</v>
      </c>
      <c r="D62" s="154">
        <v>53330</v>
      </c>
      <c r="E62" s="154">
        <v>56844</v>
      </c>
    </row>
    <row r="64" spans="1:12">
      <c r="A64" s="566" t="s">
        <v>195</v>
      </c>
      <c r="B64" s="566"/>
      <c r="C64" s="566"/>
      <c r="D64" s="566"/>
      <c r="E64" s="566"/>
    </row>
    <row r="65" spans="1:12">
      <c r="A65" s="162"/>
      <c r="B65" s="163">
        <v>0</v>
      </c>
      <c r="C65" s="163">
        <v>1</v>
      </c>
      <c r="D65" s="163">
        <v>2</v>
      </c>
      <c r="E65" s="163">
        <v>3</v>
      </c>
    </row>
    <row r="66" spans="1:12">
      <c r="A66" s="163" t="s">
        <v>180</v>
      </c>
      <c r="B66" s="154">
        <v>538</v>
      </c>
      <c r="C66" s="154">
        <v>3584</v>
      </c>
      <c r="D66" s="154">
        <v>5920</v>
      </c>
      <c r="E66" s="154">
        <v>6660</v>
      </c>
    </row>
    <row r="67" spans="1:12">
      <c r="A67" s="163" t="s">
        <v>181</v>
      </c>
      <c r="B67" s="154">
        <v>538</v>
      </c>
      <c r="C67" s="154">
        <v>3584</v>
      </c>
      <c r="D67" s="154">
        <v>5920</v>
      </c>
      <c r="E67" s="154">
        <v>6660</v>
      </c>
    </row>
    <row r="70" spans="1:12">
      <c r="A70" s="99" t="s">
        <v>399</v>
      </c>
    </row>
    <row r="71" spans="1:12">
      <c r="A71" s="159" t="s">
        <v>178</v>
      </c>
      <c r="B71" s="159" t="s">
        <v>183</v>
      </c>
      <c r="C71" s="159" t="s">
        <v>184</v>
      </c>
      <c r="D71" s="159" t="s">
        <v>185</v>
      </c>
      <c r="E71" s="159"/>
      <c r="G71" s="75"/>
      <c r="H71" s="75"/>
      <c r="I71" s="75"/>
      <c r="J71" s="75"/>
      <c r="K71" s="75"/>
      <c r="L71" s="75"/>
    </row>
    <row r="72" spans="1:12">
      <c r="A72" s="160">
        <f>I30</f>
        <v>0</v>
      </c>
      <c r="B72" s="159" t="s">
        <v>187</v>
      </c>
      <c r="C72" s="159">
        <f>ROUND(IF(A$73&lt;0,0,IF(A$73&lt;G50,H50*A$73,IF(A$73&lt;J50,I50,IF(A$73&lt;L50,I50-K50*(A$73-J50),0)))),0)</f>
        <v>0</v>
      </c>
      <c r="D72" s="99" t="e">
        <f>IF(A72&gt;=B61,0,VLOOKUP(A72,Lookup!$A$1:$I$1137,2))</f>
        <v>#N/A</v>
      </c>
    </row>
    <row r="73" spans="1:12">
      <c r="A73" s="161">
        <f>IF(A72="","",50*ROUND((A72-25)/50,0)+25)</f>
        <v>-25</v>
      </c>
      <c r="B73" s="159" t="s">
        <v>188</v>
      </c>
      <c r="C73" s="159">
        <f t="shared" ref="C73:C79" si="1">ROUND(IF(A$73&lt;0,0,IF(A$73&lt;G51,H51*A$73,IF(A$73&lt;J51,I51,IF(A$73&lt;L51,I51-K51*(A$73-J51),0)))),0)</f>
        <v>0</v>
      </c>
      <c r="D73" s="99" t="e">
        <f>IF(A72&gt;=C61,0,VLOOKUP(A72,Lookup!$A$1:$I$1137,3))</f>
        <v>#N/A</v>
      </c>
    </row>
    <row r="74" spans="1:12">
      <c r="B74" s="159" t="s">
        <v>189</v>
      </c>
      <c r="C74" s="159">
        <f t="shared" si="1"/>
        <v>0</v>
      </c>
      <c r="D74" s="99" t="e">
        <f>IF(A72&gt;=D61,0,VLOOKUP(A72,Lookup!$A$1:$I$1137,4))</f>
        <v>#N/A</v>
      </c>
    </row>
    <row r="75" spans="1:12">
      <c r="A75" s="159"/>
      <c r="B75" s="159" t="s">
        <v>190</v>
      </c>
      <c r="C75" s="159">
        <f t="shared" si="1"/>
        <v>0</v>
      </c>
      <c r="D75" s="99" t="e">
        <f>IF(A72&gt;=E61,0,VLOOKUP(A72,Lookup!$A$1:$I$1137,5))</f>
        <v>#N/A</v>
      </c>
    </row>
    <row r="76" spans="1:12">
      <c r="A76" s="161"/>
      <c r="B76" s="159" t="s">
        <v>191</v>
      </c>
      <c r="C76" s="159">
        <f t="shared" si="1"/>
        <v>0</v>
      </c>
      <c r="D76" s="99" t="e">
        <f>IF(A72&gt;=B62,0,VLOOKUP(A72,Lookup!$A$1:$I$1137,6))</f>
        <v>#N/A</v>
      </c>
    </row>
    <row r="77" spans="1:12">
      <c r="A77" s="159"/>
      <c r="B77" s="159" t="s">
        <v>192</v>
      </c>
      <c r="C77" s="159">
        <f t="shared" si="1"/>
        <v>0</v>
      </c>
      <c r="D77" s="99" t="e">
        <f>IF(A72&gt;=C62,0,VLOOKUP(A72,Lookup!$A$1:$I$1137,7))</f>
        <v>#N/A</v>
      </c>
    </row>
    <row r="78" spans="1:12">
      <c r="A78" s="159"/>
      <c r="B78" s="159" t="s">
        <v>193</v>
      </c>
      <c r="C78" s="159">
        <f t="shared" si="1"/>
        <v>0</v>
      </c>
      <c r="D78" s="99" t="e">
        <f>IF(A72&gt;=D62,0,VLOOKUP(A72,Lookup!$A$1:$I$1137,8))</f>
        <v>#N/A</v>
      </c>
    </row>
    <row r="79" spans="1:12">
      <c r="A79" s="159"/>
      <c r="B79" s="159" t="s">
        <v>194</v>
      </c>
      <c r="C79" s="159">
        <f t="shared" si="1"/>
        <v>0</v>
      </c>
      <c r="D79" s="99" t="e">
        <f>IF(A72&gt;=E62,0,VLOOKUP(A72,Lookup!$A$1:$I$1137,9))</f>
        <v>#N/A</v>
      </c>
    </row>
  </sheetData>
  <sheetProtection algorithmName="SHA-512" hashValue="6NBcIqL8l2HQliAdkr7i7cLiaL7hmJDYc30upmHWi5qjuvRKqvgPnO8VseYpRVuOj2yJpVffBgfN3W9Pi+feYQ==" saltValue="Hu+FUw690eSerI4zcsihcQ==" spinCount="100000" sheet="1" objects="1" scenarios="1"/>
  <mergeCells count="64">
    <mergeCell ref="A64:E64"/>
    <mergeCell ref="A34:N34"/>
    <mergeCell ref="A35:N35"/>
    <mergeCell ref="B36:J36"/>
    <mergeCell ref="K36:K38"/>
    <mergeCell ref="L36:N38"/>
    <mergeCell ref="A39:N39"/>
    <mergeCell ref="A40:J40"/>
    <mergeCell ref="L40:N40"/>
    <mergeCell ref="G49:L49"/>
    <mergeCell ref="A59:E59"/>
    <mergeCell ref="O36:O37"/>
    <mergeCell ref="B37:J37"/>
    <mergeCell ref="B38:J38"/>
    <mergeCell ref="A30:G30"/>
    <mergeCell ref="I30:J30"/>
    <mergeCell ref="A31:J31"/>
    <mergeCell ref="B32:J32"/>
    <mergeCell ref="O32:O33"/>
    <mergeCell ref="B33:J33"/>
    <mergeCell ref="O25:O26"/>
    <mergeCell ref="B26:J26"/>
    <mergeCell ref="A27:N27"/>
    <mergeCell ref="A28:G28"/>
    <mergeCell ref="I28:J28"/>
    <mergeCell ref="A29:J29"/>
    <mergeCell ref="L29:N29"/>
    <mergeCell ref="A22:J22"/>
    <mergeCell ref="L22:N22"/>
    <mergeCell ref="A23:J23"/>
    <mergeCell ref="L23:N23"/>
    <mergeCell ref="A24:N24"/>
    <mergeCell ref="B25:J25"/>
    <mergeCell ref="A21:N21"/>
    <mergeCell ref="A14:N14"/>
    <mergeCell ref="A15:N15"/>
    <mergeCell ref="A16:I16"/>
    <mergeCell ref="L16:N16"/>
    <mergeCell ref="A17:I17"/>
    <mergeCell ref="L17:N17"/>
    <mergeCell ref="A18:I18"/>
    <mergeCell ref="L18:N18"/>
    <mergeCell ref="A19:N19"/>
    <mergeCell ref="A20:J20"/>
    <mergeCell ref="L20:N20"/>
    <mergeCell ref="A11:I11"/>
    <mergeCell ref="L11:N11"/>
    <mergeCell ref="A12:I12"/>
    <mergeCell ref="L12:N12"/>
    <mergeCell ref="A13:I13"/>
    <mergeCell ref="L13:N13"/>
    <mergeCell ref="A10:I10"/>
    <mergeCell ref="L10:N10"/>
    <mergeCell ref="A1:N2"/>
    <mergeCell ref="A3:N3"/>
    <mergeCell ref="A4:N4"/>
    <mergeCell ref="A5:N5"/>
    <mergeCell ref="A6:F6"/>
    <mergeCell ref="H6:M6"/>
    <mergeCell ref="A7:F7"/>
    <mergeCell ref="H7:N7"/>
    <mergeCell ref="A8:N8"/>
    <mergeCell ref="A9:I9"/>
    <mergeCell ref="L9:N9"/>
  </mergeCells>
  <conditionalFormatting sqref="E50:E57">
    <cfRule type="cellIs" dxfId="2" priority="2" operator="notEqual">
      <formula>0</formula>
    </cfRule>
  </conditionalFormatting>
  <conditionalFormatting sqref="E72:E79">
    <cfRule type="cellIs" dxfId="1" priority="1" operator="notEqual">
      <formula>0</formula>
    </cfRule>
  </conditionalFormatting>
  <printOptions horizontalCentered="1"/>
  <pageMargins left="0.25" right="0.25" top="0.5" bottom="0.5" header="0.3" footer="0.3"/>
  <pageSetup scale="82" fitToHeight="0" orientation="portrait" r:id="rId1"/>
  <headerFooter>
    <oddFooter>&amp;L&amp;A&amp;R&amp;D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9BE8-80B0-4C27-9588-D854117FC3B1}">
  <sheetPr codeName="Sheet11"/>
  <dimension ref="A1:AB1137"/>
  <sheetViews>
    <sheetView zoomScale="55" zoomScaleNormal="55" workbookViewId="0">
      <selection activeCell="G59" sqref="G59"/>
    </sheetView>
  </sheetViews>
  <sheetFormatPr baseColWidth="10" defaultColWidth="8.83203125" defaultRowHeight="15"/>
  <cols>
    <col min="1" max="16384" width="8.83203125" style="9"/>
  </cols>
  <sheetData>
    <row r="1" spans="1:28">
      <c r="A1" s="9">
        <v>1</v>
      </c>
      <c r="B1" s="9">
        <v>2</v>
      </c>
      <c r="C1" s="9">
        <v>9</v>
      </c>
      <c r="D1" s="9">
        <v>10</v>
      </c>
      <c r="E1" s="9">
        <v>11</v>
      </c>
      <c r="F1" s="9">
        <v>2</v>
      </c>
      <c r="G1" s="9">
        <v>9</v>
      </c>
      <c r="H1" s="9">
        <v>10</v>
      </c>
      <c r="I1" s="9">
        <v>11</v>
      </c>
      <c r="K1" s="9">
        <f>50*ROUND((A1-25)/50,0)+25</f>
        <v>25</v>
      </c>
      <c r="L1" s="17">
        <f>ROUND(IF($K1&lt;0,0,IF($K1&lt;U$1,U$2*$K1,IF($K1&lt;U$4,U$3,IF($K1&lt;U$6,U$3-U$5*($K1-U$4),0)))),0)</f>
        <v>2</v>
      </c>
      <c r="M1" s="17">
        <f t="shared" ref="M1:S16" si="0">ROUND(IF($K1&lt;0,0,IF($K1&lt;V$1,V$2*$K1,IF($K1&lt;V$4,V$3,IF($K1&lt;V$6,V$3-V$5*($K1-V$4),0)))),0)</f>
        <v>9</v>
      </c>
      <c r="N1" s="17">
        <f t="shared" si="0"/>
        <v>10</v>
      </c>
      <c r="O1" s="17">
        <f t="shared" si="0"/>
        <v>11</v>
      </c>
      <c r="P1" s="17">
        <f t="shared" si="0"/>
        <v>2</v>
      </c>
      <c r="Q1" s="17">
        <f t="shared" si="0"/>
        <v>9</v>
      </c>
      <c r="R1" s="17">
        <f t="shared" si="0"/>
        <v>10</v>
      </c>
      <c r="S1" s="17">
        <f t="shared" si="0"/>
        <v>11</v>
      </c>
      <c r="U1" s="19">
        <v>7000</v>
      </c>
      <c r="V1" s="21">
        <v>10500</v>
      </c>
      <c r="W1" s="19">
        <v>14800</v>
      </c>
      <c r="X1" s="21">
        <v>14800</v>
      </c>
      <c r="Y1" s="21">
        <v>7000</v>
      </c>
      <c r="Z1" s="19">
        <v>10500</v>
      </c>
      <c r="AA1" s="19">
        <v>14800</v>
      </c>
      <c r="AB1" s="19">
        <v>14800</v>
      </c>
    </row>
    <row r="2" spans="1:28">
      <c r="A2" s="9">
        <v>50</v>
      </c>
      <c r="B2" s="9">
        <v>6</v>
      </c>
      <c r="C2" s="9">
        <v>26</v>
      </c>
      <c r="D2" s="9">
        <v>30</v>
      </c>
      <c r="E2" s="9">
        <v>34</v>
      </c>
      <c r="F2" s="9">
        <v>6</v>
      </c>
      <c r="G2" s="9">
        <v>26</v>
      </c>
      <c r="H2" s="9">
        <v>30</v>
      </c>
      <c r="I2" s="9">
        <v>34</v>
      </c>
      <c r="K2" s="9">
        <f t="shared" ref="K2:K65" si="1">50*ROUND((A2-25)/50,0)+25</f>
        <v>75</v>
      </c>
      <c r="L2" s="17">
        <f t="shared" ref="L2:S46" si="2">ROUND(IF($K2&lt;0,0,IF($K2&lt;U$1,U$2*$K2,IF($K2&lt;U$4,U$3,IF($K2&lt;U$6,U$3-U$5*($K2-U$4),0)))),0)</f>
        <v>6</v>
      </c>
      <c r="M2" s="17">
        <f t="shared" si="0"/>
        <v>26</v>
      </c>
      <c r="N2" s="17">
        <f t="shared" si="0"/>
        <v>30</v>
      </c>
      <c r="O2" s="17">
        <f t="shared" si="0"/>
        <v>34</v>
      </c>
      <c r="P2" s="17">
        <f t="shared" si="0"/>
        <v>6</v>
      </c>
      <c r="Q2" s="17">
        <f t="shared" si="0"/>
        <v>26</v>
      </c>
      <c r="R2" s="17">
        <f t="shared" si="0"/>
        <v>30</v>
      </c>
      <c r="S2" s="17">
        <f t="shared" si="0"/>
        <v>34</v>
      </c>
      <c r="U2" s="19">
        <v>7.6499999999999999E-2</v>
      </c>
      <c r="V2" s="21">
        <v>0.34</v>
      </c>
      <c r="W2" s="19">
        <v>0.4</v>
      </c>
      <c r="X2" s="21">
        <v>0.45</v>
      </c>
      <c r="Y2" s="21">
        <v>7.6499999999999999E-2</v>
      </c>
      <c r="Z2" s="19">
        <v>0.34</v>
      </c>
      <c r="AA2" s="19">
        <v>0.4</v>
      </c>
      <c r="AB2" s="19">
        <v>0.45</v>
      </c>
    </row>
    <row r="3" spans="1:28">
      <c r="A3" s="9">
        <v>100</v>
      </c>
      <c r="B3" s="9">
        <v>10</v>
      </c>
      <c r="C3" s="9">
        <v>43</v>
      </c>
      <c r="D3" s="9">
        <v>50</v>
      </c>
      <c r="E3" s="9">
        <v>56</v>
      </c>
      <c r="F3" s="9">
        <v>10</v>
      </c>
      <c r="G3" s="9">
        <v>43</v>
      </c>
      <c r="H3" s="9">
        <v>50</v>
      </c>
      <c r="I3" s="9">
        <v>56</v>
      </c>
      <c r="K3" s="9">
        <f t="shared" si="1"/>
        <v>125</v>
      </c>
      <c r="L3" s="17">
        <f t="shared" si="2"/>
        <v>10</v>
      </c>
      <c r="M3" s="17">
        <f t="shared" si="0"/>
        <v>43</v>
      </c>
      <c r="N3" s="17">
        <f t="shared" si="0"/>
        <v>50</v>
      </c>
      <c r="O3" s="17">
        <f t="shared" si="0"/>
        <v>56</v>
      </c>
      <c r="P3" s="17">
        <f t="shared" si="0"/>
        <v>10</v>
      </c>
      <c r="Q3" s="17">
        <f t="shared" si="0"/>
        <v>43</v>
      </c>
      <c r="R3" s="17">
        <f t="shared" si="0"/>
        <v>50</v>
      </c>
      <c r="S3" s="17">
        <f t="shared" si="0"/>
        <v>56</v>
      </c>
      <c r="U3" s="19">
        <v>538</v>
      </c>
      <c r="V3" s="21">
        <v>3584</v>
      </c>
      <c r="W3" s="19">
        <v>5920</v>
      </c>
      <c r="X3" s="21">
        <v>6660</v>
      </c>
      <c r="Y3" s="21">
        <v>538</v>
      </c>
      <c r="Z3" s="19">
        <v>3584</v>
      </c>
      <c r="AA3" s="19">
        <v>5920</v>
      </c>
      <c r="AB3" s="19">
        <v>6660</v>
      </c>
    </row>
    <row r="4" spans="1:28">
      <c r="A4" s="9">
        <v>150</v>
      </c>
      <c r="B4" s="9">
        <v>13</v>
      </c>
      <c r="C4" s="9">
        <v>60</v>
      </c>
      <c r="D4" s="9">
        <v>70</v>
      </c>
      <c r="E4" s="9">
        <v>79</v>
      </c>
      <c r="F4" s="9">
        <v>13</v>
      </c>
      <c r="G4" s="9">
        <v>60</v>
      </c>
      <c r="H4" s="9">
        <v>70</v>
      </c>
      <c r="I4" s="9">
        <v>79</v>
      </c>
      <c r="K4" s="9">
        <f t="shared" si="1"/>
        <v>175</v>
      </c>
      <c r="L4" s="17">
        <f t="shared" si="2"/>
        <v>13</v>
      </c>
      <c r="M4" s="17">
        <f t="shared" si="0"/>
        <v>60</v>
      </c>
      <c r="N4" s="17">
        <f t="shared" si="0"/>
        <v>70</v>
      </c>
      <c r="O4" s="17">
        <f t="shared" si="0"/>
        <v>79</v>
      </c>
      <c r="P4" s="17">
        <f t="shared" si="0"/>
        <v>13</v>
      </c>
      <c r="Q4" s="17">
        <f t="shared" si="0"/>
        <v>60</v>
      </c>
      <c r="R4" s="17">
        <f t="shared" si="0"/>
        <v>70</v>
      </c>
      <c r="S4" s="17">
        <f t="shared" si="0"/>
        <v>79</v>
      </c>
      <c r="U4" s="19">
        <v>8787.25</v>
      </c>
      <c r="V4" s="21">
        <v>19327.5</v>
      </c>
      <c r="W4" s="19">
        <v>19330</v>
      </c>
      <c r="X4" s="21">
        <v>19330</v>
      </c>
      <c r="Y4" s="21">
        <v>14677.5</v>
      </c>
      <c r="Z4" s="19">
        <v>25217.5</v>
      </c>
      <c r="AA4" s="19">
        <v>25220</v>
      </c>
      <c r="AB4" s="19">
        <v>25220</v>
      </c>
    </row>
    <row r="5" spans="1:28">
      <c r="A5" s="9">
        <v>200</v>
      </c>
      <c r="B5" s="9">
        <v>17</v>
      </c>
      <c r="C5" s="9">
        <v>77</v>
      </c>
      <c r="D5" s="9">
        <v>90</v>
      </c>
      <c r="E5" s="9">
        <v>101</v>
      </c>
      <c r="F5" s="9">
        <v>17</v>
      </c>
      <c r="G5" s="9">
        <v>77</v>
      </c>
      <c r="H5" s="9">
        <v>90</v>
      </c>
      <c r="I5" s="9">
        <v>101</v>
      </c>
      <c r="K5" s="9">
        <f t="shared" si="1"/>
        <v>225</v>
      </c>
      <c r="L5" s="17">
        <f t="shared" si="2"/>
        <v>17</v>
      </c>
      <c r="M5" s="17">
        <f t="shared" si="0"/>
        <v>77</v>
      </c>
      <c r="N5" s="17">
        <f t="shared" si="0"/>
        <v>90</v>
      </c>
      <c r="O5" s="17">
        <f t="shared" si="0"/>
        <v>101</v>
      </c>
      <c r="P5" s="17">
        <f t="shared" si="0"/>
        <v>17</v>
      </c>
      <c r="Q5" s="17">
        <f t="shared" si="0"/>
        <v>77</v>
      </c>
      <c r="R5" s="17">
        <f t="shared" si="0"/>
        <v>90</v>
      </c>
      <c r="S5" s="17">
        <f t="shared" si="0"/>
        <v>101</v>
      </c>
      <c r="U5" s="19">
        <v>7.6499999999999999E-2</v>
      </c>
      <c r="V5" s="21">
        <v>0.1598</v>
      </c>
      <c r="W5" s="19">
        <v>0.21060000000000001</v>
      </c>
      <c r="X5" s="21">
        <v>0.21060000000000001</v>
      </c>
      <c r="Y5" s="21">
        <v>7.6499999999999999E-2</v>
      </c>
      <c r="Z5" s="19">
        <v>0.1598</v>
      </c>
      <c r="AA5" s="19">
        <v>0.21060000000000001</v>
      </c>
      <c r="AB5" s="19">
        <v>0.21060000000000001</v>
      </c>
    </row>
    <row r="6" spans="1:28">
      <c r="A6" s="9">
        <v>250</v>
      </c>
      <c r="B6" s="9">
        <v>21</v>
      </c>
      <c r="C6" s="9">
        <v>94</v>
      </c>
      <c r="D6" s="9">
        <v>110</v>
      </c>
      <c r="E6" s="9">
        <v>124</v>
      </c>
      <c r="F6" s="9">
        <v>21</v>
      </c>
      <c r="G6" s="9">
        <v>94</v>
      </c>
      <c r="H6" s="9">
        <v>110</v>
      </c>
      <c r="I6" s="9">
        <v>124</v>
      </c>
      <c r="K6" s="9">
        <f t="shared" si="1"/>
        <v>275</v>
      </c>
      <c r="L6" s="17">
        <f t="shared" si="2"/>
        <v>21</v>
      </c>
      <c r="M6" s="17">
        <f t="shared" si="0"/>
        <v>94</v>
      </c>
      <c r="N6" s="17">
        <f t="shared" si="0"/>
        <v>110</v>
      </c>
      <c r="O6" s="17">
        <f t="shared" si="0"/>
        <v>124</v>
      </c>
      <c r="P6" s="17">
        <f t="shared" si="0"/>
        <v>21</v>
      </c>
      <c r="Q6" s="17">
        <f t="shared" si="0"/>
        <v>94</v>
      </c>
      <c r="R6" s="17">
        <f t="shared" si="0"/>
        <v>110</v>
      </c>
      <c r="S6" s="17">
        <f t="shared" si="0"/>
        <v>124</v>
      </c>
      <c r="U6" s="19">
        <v>15820</v>
      </c>
      <c r="V6" s="21">
        <v>41756</v>
      </c>
      <c r="W6" s="19">
        <v>47440</v>
      </c>
      <c r="X6" s="21">
        <v>50954</v>
      </c>
      <c r="Y6" s="21">
        <v>21710</v>
      </c>
      <c r="Z6" s="19">
        <v>47646</v>
      </c>
      <c r="AA6" s="19">
        <v>53330</v>
      </c>
      <c r="AB6" s="19">
        <v>56844</v>
      </c>
    </row>
    <row r="7" spans="1:28">
      <c r="A7" s="9">
        <v>300</v>
      </c>
      <c r="B7" s="9">
        <v>25</v>
      </c>
      <c r="C7" s="9">
        <v>111</v>
      </c>
      <c r="D7" s="9">
        <v>130</v>
      </c>
      <c r="E7" s="9">
        <v>146</v>
      </c>
      <c r="F7" s="9">
        <v>25</v>
      </c>
      <c r="G7" s="9">
        <v>111</v>
      </c>
      <c r="H7" s="9">
        <v>130</v>
      </c>
      <c r="I7" s="9">
        <v>146</v>
      </c>
      <c r="K7" s="9">
        <f t="shared" si="1"/>
        <v>325</v>
      </c>
      <c r="L7" s="17">
        <f t="shared" si="2"/>
        <v>25</v>
      </c>
      <c r="M7" s="17">
        <f t="shared" si="0"/>
        <v>111</v>
      </c>
      <c r="N7" s="17">
        <f t="shared" si="0"/>
        <v>130</v>
      </c>
      <c r="O7" s="17">
        <f t="shared" si="0"/>
        <v>146</v>
      </c>
      <c r="P7" s="17">
        <f t="shared" si="0"/>
        <v>25</v>
      </c>
      <c r="Q7" s="17">
        <f t="shared" si="0"/>
        <v>111</v>
      </c>
      <c r="R7" s="17">
        <f t="shared" si="0"/>
        <v>130</v>
      </c>
      <c r="S7" s="17">
        <f t="shared" si="0"/>
        <v>146</v>
      </c>
    </row>
    <row r="8" spans="1:28">
      <c r="A8" s="9">
        <v>350</v>
      </c>
      <c r="B8" s="9">
        <v>29</v>
      </c>
      <c r="C8" s="9">
        <v>128</v>
      </c>
      <c r="D8" s="9">
        <v>150</v>
      </c>
      <c r="E8" s="9">
        <v>169</v>
      </c>
      <c r="F8" s="9">
        <v>29</v>
      </c>
      <c r="G8" s="9">
        <v>128</v>
      </c>
      <c r="H8" s="9">
        <v>150</v>
      </c>
      <c r="I8" s="9">
        <v>169</v>
      </c>
      <c r="K8" s="9">
        <f t="shared" si="1"/>
        <v>375</v>
      </c>
      <c r="L8" s="17">
        <f t="shared" si="2"/>
        <v>29</v>
      </c>
      <c r="M8" s="17">
        <f t="shared" si="0"/>
        <v>128</v>
      </c>
      <c r="N8" s="17">
        <f t="shared" si="0"/>
        <v>150</v>
      </c>
      <c r="O8" s="17">
        <f t="shared" si="0"/>
        <v>169</v>
      </c>
      <c r="P8" s="17">
        <f t="shared" si="0"/>
        <v>29</v>
      </c>
      <c r="Q8" s="17">
        <f t="shared" si="0"/>
        <v>128</v>
      </c>
      <c r="R8" s="17">
        <f t="shared" si="0"/>
        <v>150</v>
      </c>
      <c r="S8" s="17">
        <f t="shared" si="0"/>
        <v>169</v>
      </c>
      <c r="U8" s="9" t="s">
        <v>196</v>
      </c>
    </row>
    <row r="9" spans="1:28">
      <c r="A9" s="9">
        <v>400</v>
      </c>
      <c r="B9" s="9">
        <v>33</v>
      </c>
      <c r="C9" s="9">
        <v>145</v>
      </c>
      <c r="D9" s="9">
        <v>170</v>
      </c>
      <c r="E9" s="9">
        <v>191</v>
      </c>
      <c r="F9" s="9">
        <v>33</v>
      </c>
      <c r="G9" s="9">
        <v>145</v>
      </c>
      <c r="H9" s="9">
        <v>170</v>
      </c>
      <c r="I9" s="9">
        <v>191</v>
      </c>
      <c r="K9" s="9">
        <f t="shared" si="1"/>
        <v>425</v>
      </c>
      <c r="L9" s="17">
        <f t="shared" si="2"/>
        <v>33</v>
      </c>
      <c r="M9" s="17">
        <f t="shared" si="0"/>
        <v>145</v>
      </c>
      <c r="N9" s="17">
        <f t="shared" si="0"/>
        <v>170</v>
      </c>
      <c r="O9" s="17">
        <f t="shared" si="0"/>
        <v>191</v>
      </c>
      <c r="P9" s="17">
        <f t="shared" si="0"/>
        <v>33</v>
      </c>
      <c r="Q9" s="17">
        <f t="shared" si="0"/>
        <v>145</v>
      </c>
      <c r="R9" s="17">
        <f t="shared" si="0"/>
        <v>170</v>
      </c>
      <c r="S9" s="17">
        <f t="shared" si="0"/>
        <v>191</v>
      </c>
      <c r="U9" s="9" t="s">
        <v>197</v>
      </c>
    </row>
    <row r="10" spans="1:28">
      <c r="A10" s="9">
        <v>450</v>
      </c>
      <c r="B10" s="9">
        <v>36</v>
      </c>
      <c r="C10" s="9">
        <v>162</v>
      </c>
      <c r="D10" s="9">
        <v>190</v>
      </c>
      <c r="E10" s="9">
        <v>214</v>
      </c>
      <c r="F10" s="9">
        <v>36</v>
      </c>
      <c r="G10" s="9">
        <v>162</v>
      </c>
      <c r="H10" s="9">
        <v>190</v>
      </c>
      <c r="I10" s="9">
        <v>214</v>
      </c>
      <c r="K10" s="9">
        <f t="shared" si="1"/>
        <v>475</v>
      </c>
      <c r="L10" s="17">
        <f t="shared" si="2"/>
        <v>36</v>
      </c>
      <c r="M10" s="17">
        <f t="shared" si="0"/>
        <v>162</v>
      </c>
      <c r="N10" s="17">
        <f t="shared" si="0"/>
        <v>190</v>
      </c>
      <c r="O10" s="17">
        <f t="shared" si="0"/>
        <v>214</v>
      </c>
      <c r="P10" s="17">
        <f t="shared" si="0"/>
        <v>36</v>
      </c>
      <c r="Q10" s="17">
        <f t="shared" si="0"/>
        <v>162</v>
      </c>
      <c r="R10" s="17">
        <f t="shared" si="0"/>
        <v>190</v>
      </c>
      <c r="S10" s="17">
        <f t="shared" si="0"/>
        <v>214</v>
      </c>
    </row>
    <row r="11" spans="1:28">
      <c r="A11" s="9">
        <v>500</v>
      </c>
      <c r="B11" s="9">
        <v>40</v>
      </c>
      <c r="C11" s="9">
        <v>179</v>
      </c>
      <c r="D11" s="9">
        <v>210</v>
      </c>
      <c r="E11" s="9">
        <v>236</v>
      </c>
      <c r="F11" s="9">
        <v>40</v>
      </c>
      <c r="G11" s="9">
        <v>179</v>
      </c>
      <c r="H11" s="9">
        <v>210</v>
      </c>
      <c r="I11" s="9">
        <v>236</v>
      </c>
      <c r="K11" s="9">
        <f t="shared" si="1"/>
        <v>525</v>
      </c>
      <c r="L11" s="17">
        <f t="shared" si="2"/>
        <v>40</v>
      </c>
      <c r="M11" s="17">
        <f t="shared" si="0"/>
        <v>179</v>
      </c>
      <c r="N11" s="17">
        <f t="shared" si="0"/>
        <v>210</v>
      </c>
      <c r="O11" s="17">
        <f t="shared" si="0"/>
        <v>236</v>
      </c>
      <c r="P11" s="17">
        <f t="shared" si="0"/>
        <v>40</v>
      </c>
      <c r="Q11" s="17">
        <f t="shared" si="0"/>
        <v>179</v>
      </c>
      <c r="R11" s="17">
        <f t="shared" si="0"/>
        <v>210</v>
      </c>
      <c r="S11" s="17">
        <f t="shared" si="0"/>
        <v>236</v>
      </c>
    </row>
    <row r="12" spans="1:28">
      <c r="A12" s="9">
        <v>550</v>
      </c>
      <c r="B12" s="9">
        <v>44</v>
      </c>
      <c r="C12" s="9">
        <v>196</v>
      </c>
      <c r="D12" s="9">
        <v>230</v>
      </c>
      <c r="E12" s="9">
        <v>259</v>
      </c>
      <c r="F12" s="9">
        <v>44</v>
      </c>
      <c r="G12" s="9">
        <v>196</v>
      </c>
      <c r="H12" s="9">
        <v>230</v>
      </c>
      <c r="I12" s="9">
        <v>259</v>
      </c>
      <c r="K12" s="9">
        <f t="shared" si="1"/>
        <v>575</v>
      </c>
      <c r="L12" s="17">
        <f t="shared" si="2"/>
        <v>44</v>
      </c>
      <c r="M12" s="17">
        <f t="shared" si="0"/>
        <v>196</v>
      </c>
      <c r="N12" s="17">
        <f t="shared" si="0"/>
        <v>230</v>
      </c>
      <c r="O12" s="17">
        <f t="shared" si="0"/>
        <v>259</v>
      </c>
      <c r="P12" s="17">
        <f t="shared" si="0"/>
        <v>44</v>
      </c>
      <c r="Q12" s="17">
        <f t="shared" si="0"/>
        <v>196</v>
      </c>
      <c r="R12" s="17">
        <f t="shared" si="0"/>
        <v>230</v>
      </c>
      <c r="S12" s="17">
        <f t="shared" si="0"/>
        <v>259</v>
      </c>
    </row>
    <row r="13" spans="1:28">
      <c r="A13" s="9">
        <v>600</v>
      </c>
      <c r="B13" s="9">
        <v>48</v>
      </c>
      <c r="C13" s="9">
        <v>213</v>
      </c>
      <c r="D13" s="9">
        <v>250</v>
      </c>
      <c r="E13" s="9">
        <v>281</v>
      </c>
      <c r="F13" s="9">
        <v>48</v>
      </c>
      <c r="G13" s="9">
        <v>213</v>
      </c>
      <c r="H13" s="9">
        <v>250</v>
      </c>
      <c r="I13" s="9">
        <v>281</v>
      </c>
      <c r="K13" s="9">
        <f t="shared" si="1"/>
        <v>625</v>
      </c>
      <c r="L13" s="17">
        <f t="shared" si="2"/>
        <v>48</v>
      </c>
      <c r="M13" s="17">
        <f t="shared" si="0"/>
        <v>213</v>
      </c>
      <c r="N13" s="17">
        <f t="shared" si="0"/>
        <v>250</v>
      </c>
      <c r="O13" s="17">
        <f t="shared" si="0"/>
        <v>281</v>
      </c>
      <c r="P13" s="17">
        <f t="shared" si="0"/>
        <v>48</v>
      </c>
      <c r="Q13" s="17">
        <f t="shared" si="0"/>
        <v>213</v>
      </c>
      <c r="R13" s="17">
        <f t="shared" si="0"/>
        <v>250</v>
      </c>
      <c r="S13" s="17">
        <f t="shared" si="0"/>
        <v>281</v>
      </c>
    </row>
    <row r="14" spans="1:28">
      <c r="A14" s="9">
        <v>650</v>
      </c>
      <c r="B14" s="9">
        <v>52</v>
      </c>
      <c r="C14" s="9">
        <v>230</v>
      </c>
      <c r="D14" s="9">
        <v>270</v>
      </c>
      <c r="E14" s="9">
        <v>304</v>
      </c>
      <c r="F14" s="9">
        <v>52</v>
      </c>
      <c r="G14" s="9">
        <v>230</v>
      </c>
      <c r="H14" s="9">
        <v>270</v>
      </c>
      <c r="I14" s="9">
        <v>304</v>
      </c>
      <c r="K14" s="9">
        <f t="shared" si="1"/>
        <v>675</v>
      </c>
      <c r="L14" s="17">
        <f t="shared" si="2"/>
        <v>52</v>
      </c>
      <c r="M14" s="17">
        <f t="shared" si="0"/>
        <v>230</v>
      </c>
      <c r="N14" s="17">
        <f t="shared" si="0"/>
        <v>270</v>
      </c>
      <c r="O14" s="17">
        <f t="shared" si="0"/>
        <v>304</v>
      </c>
      <c r="P14" s="17">
        <f t="shared" si="0"/>
        <v>52</v>
      </c>
      <c r="Q14" s="17">
        <f t="shared" si="0"/>
        <v>230</v>
      </c>
      <c r="R14" s="17">
        <f t="shared" si="0"/>
        <v>270</v>
      </c>
      <c r="S14" s="17">
        <f t="shared" si="0"/>
        <v>304</v>
      </c>
    </row>
    <row r="15" spans="1:28">
      <c r="A15" s="9">
        <v>700</v>
      </c>
      <c r="B15" s="9">
        <v>55</v>
      </c>
      <c r="C15" s="9">
        <v>247</v>
      </c>
      <c r="D15" s="9">
        <v>290</v>
      </c>
      <c r="E15" s="9">
        <v>326</v>
      </c>
      <c r="F15" s="9">
        <v>55</v>
      </c>
      <c r="G15" s="9">
        <v>247</v>
      </c>
      <c r="H15" s="9">
        <v>290</v>
      </c>
      <c r="I15" s="9">
        <v>326</v>
      </c>
      <c r="K15" s="9">
        <f t="shared" si="1"/>
        <v>725</v>
      </c>
      <c r="L15" s="17">
        <f t="shared" si="2"/>
        <v>55</v>
      </c>
      <c r="M15" s="17">
        <f t="shared" si="0"/>
        <v>247</v>
      </c>
      <c r="N15" s="17">
        <f t="shared" si="0"/>
        <v>290</v>
      </c>
      <c r="O15" s="17">
        <f t="shared" si="0"/>
        <v>326</v>
      </c>
      <c r="P15" s="17">
        <f t="shared" si="0"/>
        <v>55</v>
      </c>
      <c r="Q15" s="17">
        <f t="shared" si="0"/>
        <v>247</v>
      </c>
      <c r="R15" s="17">
        <f t="shared" si="0"/>
        <v>290</v>
      </c>
      <c r="S15" s="17">
        <f t="shared" si="0"/>
        <v>326</v>
      </c>
    </row>
    <row r="16" spans="1:28">
      <c r="A16" s="9">
        <v>750</v>
      </c>
      <c r="B16" s="9">
        <v>59</v>
      </c>
      <c r="C16" s="9">
        <v>264</v>
      </c>
      <c r="D16" s="9">
        <v>310</v>
      </c>
      <c r="E16" s="9">
        <v>349</v>
      </c>
      <c r="F16" s="9">
        <v>59</v>
      </c>
      <c r="G16" s="9">
        <v>264</v>
      </c>
      <c r="H16" s="9">
        <v>310</v>
      </c>
      <c r="I16" s="9">
        <v>349</v>
      </c>
      <c r="K16" s="9">
        <f t="shared" si="1"/>
        <v>775</v>
      </c>
      <c r="L16" s="17">
        <f t="shared" si="2"/>
        <v>59</v>
      </c>
      <c r="M16" s="17">
        <f t="shared" si="0"/>
        <v>264</v>
      </c>
      <c r="N16" s="17">
        <f t="shared" si="0"/>
        <v>310</v>
      </c>
      <c r="O16" s="17">
        <f t="shared" si="0"/>
        <v>349</v>
      </c>
      <c r="P16" s="17">
        <f t="shared" si="0"/>
        <v>59</v>
      </c>
      <c r="Q16" s="17">
        <f t="shared" si="0"/>
        <v>264</v>
      </c>
      <c r="R16" s="17">
        <f t="shared" si="0"/>
        <v>310</v>
      </c>
      <c r="S16" s="17">
        <f t="shared" si="0"/>
        <v>349</v>
      </c>
    </row>
    <row r="17" spans="1:19">
      <c r="A17" s="9">
        <v>800</v>
      </c>
      <c r="B17" s="9">
        <v>63</v>
      </c>
      <c r="C17" s="9">
        <v>281</v>
      </c>
      <c r="D17" s="9">
        <v>330</v>
      </c>
      <c r="E17" s="9">
        <v>371</v>
      </c>
      <c r="F17" s="9">
        <v>63</v>
      </c>
      <c r="G17" s="9">
        <v>281</v>
      </c>
      <c r="H17" s="9">
        <v>330</v>
      </c>
      <c r="I17" s="9">
        <v>371</v>
      </c>
      <c r="K17" s="9">
        <f t="shared" si="1"/>
        <v>825</v>
      </c>
      <c r="L17" s="17">
        <f t="shared" si="2"/>
        <v>63</v>
      </c>
      <c r="M17" s="17">
        <f t="shared" si="2"/>
        <v>281</v>
      </c>
      <c r="N17" s="17">
        <f t="shared" si="2"/>
        <v>330</v>
      </c>
      <c r="O17" s="17">
        <f t="shared" si="2"/>
        <v>371</v>
      </c>
      <c r="P17" s="17">
        <f t="shared" si="2"/>
        <v>63</v>
      </c>
      <c r="Q17" s="17">
        <f t="shared" si="2"/>
        <v>281</v>
      </c>
      <c r="R17" s="17">
        <f t="shared" si="2"/>
        <v>330</v>
      </c>
      <c r="S17" s="17">
        <f t="shared" si="2"/>
        <v>371</v>
      </c>
    </row>
    <row r="18" spans="1:19">
      <c r="A18" s="9">
        <v>850</v>
      </c>
      <c r="B18" s="9">
        <v>67</v>
      </c>
      <c r="C18" s="9">
        <v>298</v>
      </c>
      <c r="D18" s="9">
        <v>350</v>
      </c>
      <c r="E18" s="9">
        <v>394</v>
      </c>
      <c r="F18" s="9">
        <v>67</v>
      </c>
      <c r="G18" s="9">
        <v>298</v>
      </c>
      <c r="H18" s="9">
        <v>350</v>
      </c>
      <c r="I18" s="9">
        <v>394</v>
      </c>
      <c r="K18" s="9">
        <f t="shared" si="1"/>
        <v>875</v>
      </c>
      <c r="L18" s="17">
        <f t="shared" si="2"/>
        <v>67</v>
      </c>
      <c r="M18" s="17">
        <f t="shared" si="2"/>
        <v>298</v>
      </c>
      <c r="N18" s="17">
        <f t="shared" si="2"/>
        <v>350</v>
      </c>
      <c r="O18" s="17">
        <f t="shared" si="2"/>
        <v>394</v>
      </c>
      <c r="P18" s="17">
        <f t="shared" si="2"/>
        <v>67</v>
      </c>
      <c r="Q18" s="17">
        <f t="shared" si="2"/>
        <v>298</v>
      </c>
      <c r="R18" s="17">
        <f t="shared" si="2"/>
        <v>350</v>
      </c>
      <c r="S18" s="17">
        <f t="shared" si="2"/>
        <v>394</v>
      </c>
    </row>
    <row r="19" spans="1:19">
      <c r="A19" s="9">
        <v>900</v>
      </c>
      <c r="B19" s="9">
        <v>71</v>
      </c>
      <c r="C19" s="9">
        <v>315</v>
      </c>
      <c r="D19" s="9">
        <v>370</v>
      </c>
      <c r="E19" s="9">
        <v>416</v>
      </c>
      <c r="F19" s="9">
        <v>71</v>
      </c>
      <c r="G19" s="9">
        <v>315</v>
      </c>
      <c r="H19" s="9">
        <v>370</v>
      </c>
      <c r="I19" s="9">
        <v>416</v>
      </c>
      <c r="K19" s="9">
        <f t="shared" si="1"/>
        <v>925</v>
      </c>
      <c r="L19" s="17">
        <f t="shared" si="2"/>
        <v>71</v>
      </c>
      <c r="M19" s="17">
        <f t="shared" si="2"/>
        <v>315</v>
      </c>
      <c r="N19" s="17">
        <f t="shared" si="2"/>
        <v>370</v>
      </c>
      <c r="O19" s="17">
        <f t="shared" si="2"/>
        <v>416</v>
      </c>
      <c r="P19" s="17">
        <f t="shared" si="2"/>
        <v>71</v>
      </c>
      <c r="Q19" s="17">
        <f t="shared" si="2"/>
        <v>315</v>
      </c>
      <c r="R19" s="17">
        <f t="shared" si="2"/>
        <v>370</v>
      </c>
      <c r="S19" s="17">
        <f t="shared" si="2"/>
        <v>416</v>
      </c>
    </row>
    <row r="20" spans="1:19">
      <c r="A20" s="9">
        <v>950</v>
      </c>
      <c r="B20" s="9">
        <v>75</v>
      </c>
      <c r="C20" s="9">
        <v>332</v>
      </c>
      <c r="D20" s="9">
        <v>390</v>
      </c>
      <c r="E20" s="9">
        <v>439</v>
      </c>
      <c r="F20" s="9">
        <v>75</v>
      </c>
      <c r="G20" s="9">
        <v>332</v>
      </c>
      <c r="H20" s="9">
        <v>390</v>
      </c>
      <c r="I20" s="9">
        <v>439</v>
      </c>
      <c r="K20" s="9">
        <f t="shared" si="1"/>
        <v>975</v>
      </c>
      <c r="L20" s="17">
        <f t="shared" si="2"/>
        <v>75</v>
      </c>
      <c r="M20" s="17">
        <f t="shared" si="2"/>
        <v>332</v>
      </c>
      <c r="N20" s="17">
        <f t="shared" si="2"/>
        <v>390</v>
      </c>
      <c r="O20" s="17">
        <f t="shared" si="2"/>
        <v>439</v>
      </c>
      <c r="P20" s="17">
        <f t="shared" si="2"/>
        <v>75</v>
      </c>
      <c r="Q20" s="17">
        <f t="shared" si="2"/>
        <v>332</v>
      </c>
      <c r="R20" s="17">
        <f t="shared" si="2"/>
        <v>390</v>
      </c>
      <c r="S20" s="17">
        <f t="shared" si="2"/>
        <v>439</v>
      </c>
    </row>
    <row r="21" spans="1:19">
      <c r="A21" s="9">
        <v>1000</v>
      </c>
      <c r="B21" s="9">
        <v>78</v>
      </c>
      <c r="C21" s="9">
        <v>349</v>
      </c>
      <c r="D21" s="9">
        <v>410</v>
      </c>
      <c r="E21" s="9">
        <v>461</v>
      </c>
      <c r="F21" s="9">
        <v>78</v>
      </c>
      <c r="G21" s="9">
        <v>349</v>
      </c>
      <c r="H21" s="9">
        <v>410</v>
      </c>
      <c r="I21" s="9">
        <v>461</v>
      </c>
      <c r="K21" s="9">
        <f t="shared" si="1"/>
        <v>1025</v>
      </c>
      <c r="L21" s="17">
        <f t="shared" si="2"/>
        <v>78</v>
      </c>
      <c r="M21" s="17">
        <f t="shared" si="2"/>
        <v>349</v>
      </c>
      <c r="N21" s="17">
        <f t="shared" si="2"/>
        <v>410</v>
      </c>
      <c r="O21" s="17">
        <f t="shared" si="2"/>
        <v>461</v>
      </c>
      <c r="P21" s="17">
        <f t="shared" si="2"/>
        <v>78</v>
      </c>
      <c r="Q21" s="17">
        <f t="shared" si="2"/>
        <v>349</v>
      </c>
      <c r="R21" s="17">
        <f t="shared" si="2"/>
        <v>410</v>
      </c>
      <c r="S21" s="17">
        <f t="shared" si="2"/>
        <v>461</v>
      </c>
    </row>
    <row r="22" spans="1:19">
      <c r="A22" s="9">
        <v>1050</v>
      </c>
      <c r="B22" s="9">
        <v>82</v>
      </c>
      <c r="C22" s="9">
        <v>366</v>
      </c>
      <c r="D22" s="9">
        <v>430</v>
      </c>
      <c r="E22" s="9">
        <v>484</v>
      </c>
      <c r="F22" s="9">
        <v>82</v>
      </c>
      <c r="G22" s="9">
        <v>366</v>
      </c>
      <c r="H22" s="9">
        <v>430</v>
      </c>
      <c r="I22" s="9">
        <v>484</v>
      </c>
      <c r="K22" s="9">
        <f t="shared" si="1"/>
        <v>1075</v>
      </c>
      <c r="L22" s="17">
        <f t="shared" si="2"/>
        <v>82</v>
      </c>
      <c r="M22" s="17">
        <f t="shared" si="2"/>
        <v>366</v>
      </c>
      <c r="N22" s="17">
        <f t="shared" si="2"/>
        <v>430</v>
      </c>
      <c r="O22" s="17">
        <f t="shared" si="2"/>
        <v>484</v>
      </c>
      <c r="P22" s="17">
        <f t="shared" si="2"/>
        <v>82</v>
      </c>
      <c r="Q22" s="17">
        <f t="shared" si="2"/>
        <v>366</v>
      </c>
      <c r="R22" s="17">
        <f t="shared" si="2"/>
        <v>430</v>
      </c>
      <c r="S22" s="17">
        <f t="shared" si="2"/>
        <v>484</v>
      </c>
    </row>
    <row r="23" spans="1:19">
      <c r="A23" s="9">
        <v>1100</v>
      </c>
      <c r="B23" s="9">
        <v>86</v>
      </c>
      <c r="C23" s="9">
        <v>383</v>
      </c>
      <c r="D23" s="9">
        <v>450</v>
      </c>
      <c r="E23" s="9">
        <v>506</v>
      </c>
      <c r="F23" s="9">
        <v>86</v>
      </c>
      <c r="G23" s="9">
        <v>383</v>
      </c>
      <c r="H23" s="9">
        <v>450</v>
      </c>
      <c r="I23" s="9">
        <v>506</v>
      </c>
      <c r="K23" s="9">
        <f t="shared" si="1"/>
        <v>1125</v>
      </c>
      <c r="L23" s="17">
        <f t="shared" si="2"/>
        <v>86</v>
      </c>
      <c r="M23" s="17">
        <f t="shared" si="2"/>
        <v>383</v>
      </c>
      <c r="N23" s="17">
        <f t="shared" si="2"/>
        <v>450</v>
      </c>
      <c r="O23" s="17">
        <f t="shared" si="2"/>
        <v>506</v>
      </c>
      <c r="P23" s="17">
        <f t="shared" si="2"/>
        <v>86</v>
      </c>
      <c r="Q23" s="17">
        <f t="shared" si="2"/>
        <v>383</v>
      </c>
      <c r="R23" s="17">
        <f t="shared" si="2"/>
        <v>450</v>
      </c>
      <c r="S23" s="17">
        <f t="shared" si="2"/>
        <v>506</v>
      </c>
    </row>
    <row r="24" spans="1:19">
      <c r="A24" s="9">
        <v>1150</v>
      </c>
      <c r="B24" s="9">
        <v>90</v>
      </c>
      <c r="C24" s="9">
        <v>400</v>
      </c>
      <c r="D24" s="9">
        <v>470</v>
      </c>
      <c r="E24" s="9">
        <v>529</v>
      </c>
      <c r="F24" s="9">
        <v>90</v>
      </c>
      <c r="G24" s="9">
        <v>400</v>
      </c>
      <c r="H24" s="9">
        <v>470</v>
      </c>
      <c r="I24" s="9">
        <v>529</v>
      </c>
      <c r="K24" s="9">
        <f t="shared" si="1"/>
        <v>1175</v>
      </c>
      <c r="L24" s="17">
        <f t="shared" si="2"/>
        <v>90</v>
      </c>
      <c r="M24" s="17">
        <f t="shared" si="2"/>
        <v>400</v>
      </c>
      <c r="N24" s="17">
        <f t="shared" si="2"/>
        <v>470</v>
      </c>
      <c r="O24" s="17">
        <f t="shared" si="2"/>
        <v>529</v>
      </c>
      <c r="P24" s="17">
        <f t="shared" si="2"/>
        <v>90</v>
      </c>
      <c r="Q24" s="17">
        <f t="shared" si="2"/>
        <v>400</v>
      </c>
      <c r="R24" s="17">
        <f t="shared" si="2"/>
        <v>470</v>
      </c>
      <c r="S24" s="17">
        <f t="shared" si="2"/>
        <v>529</v>
      </c>
    </row>
    <row r="25" spans="1:19">
      <c r="A25" s="9">
        <v>1200</v>
      </c>
      <c r="B25" s="9">
        <v>94</v>
      </c>
      <c r="C25" s="9">
        <v>417</v>
      </c>
      <c r="D25" s="9">
        <v>490</v>
      </c>
      <c r="E25" s="9">
        <v>551</v>
      </c>
      <c r="F25" s="9">
        <v>94</v>
      </c>
      <c r="G25" s="9">
        <v>417</v>
      </c>
      <c r="H25" s="9">
        <v>490</v>
      </c>
      <c r="I25" s="9">
        <v>551</v>
      </c>
      <c r="K25" s="9">
        <f t="shared" si="1"/>
        <v>1225</v>
      </c>
      <c r="L25" s="17">
        <f t="shared" si="2"/>
        <v>94</v>
      </c>
      <c r="M25" s="17">
        <f t="shared" si="2"/>
        <v>417</v>
      </c>
      <c r="N25" s="17">
        <f t="shared" si="2"/>
        <v>490</v>
      </c>
      <c r="O25" s="17">
        <f t="shared" si="2"/>
        <v>551</v>
      </c>
      <c r="P25" s="17">
        <f t="shared" si="2"/>
        <v>94</v>
      </c>
      <c r="Q25" s="17">
        <f t="shared" si="2"/>
        <v>417</v>
      </c>
      <c r="R25" s="17">
        <f t="shared" si="2"/>
        <v>490</v>
      </c>
      <c r="S25" s="17">
        <f t="shared" si="2"/>
        <v>551</v>
      </c>
    </row>
    <row r="26" spans="1:19">
      <c r="A26" s="9">
        <v>1250</v>
      </c>
      <c r="B26" s="9">
        <v>98</v>
      </c>
      <c r="C26" s="9">
        <v>434</v>
      </c>
      <c r="D26" s="9">
        <v>510</v>
      </c>
      <c r="E26" s="9">
        <v>574</v>
      </c>
      <c r="F26" s="9">
        <v>98</v>
      </c>
      <c r="G26" s="9">
        <v>434</v>
      </c>
      <c r="H26" s="9">
        <v>510</v>
      </c>
      <c r="I26" s="9">
        <v>574</v>
      </c>
      <c r="K26" s="9">
        <f t="shared" si="1"/>
        <v>1275</v>
      </c>
      <c r="L26" s="17">
        <f t="shared" si="2"/>
        <v>98</v>
      </c>
      <c r="M26" s="17">
        <f t="shared" si="2"/>
        <v>434</v>
      </c>
      <c r="N26" s="17">
        <f t="shared" si="2"/>
        <v>510</v>
      </c>
      <c r="O26" s="17">
        <f t="shared" si="2"/>
        <v>574</v>
      </c>
      <c r="P26" s="17">
        <f t="shared" si="2"/>
        <v>98</v>
      </c>
      <c r="Q26" s="17">
        <f t="shared" si="2"/>
        <v>434</v>
      </c>
      <c r="R26" s="17">
        <f t="shared" si="2"/>
        <v>510</v>
      </c>
      <c r="S26" s="17">
        <f t="shared" si="2"/>
        <v>574</v>
      </c>
    </row>
    <row r="27" spans="1:19">
      <c r="A27" s="9">
        <v>1300</v>
      </c>
      <c r="B27" s="9">
        <v>101</v>
      </c>
      <c r="C27" s="9">
        <v>451</v>
      </c>
      <c r="D27" s="9">
        <v>530</v>
      </c>
      <c r="E27" s="9">
        <v>596</v>
      </c>
      <c r="F27" s="9">
        <v>101</v>
      </c>
      <c r="G27" s="9">
        <v>451</v>
      </c>
      <c r="H27" s="9">
        <v>530</v>
      </c>
      <c r="I27" s="9">
        <v>596</v>
      </c>
      <c r="K27" s="9">
        <f t="shared" si="1"/>
        <v>1325</v>
      </c>
      <c r="L27" s="17">
        <f t="shared" si="2"/>
        <v>101</v>
      </c>
      <c r="M27" s="17">
        <f t="shared" si="2"/>
        <v>451</v>
      </c>
      <c r="N27" s="17">
        <f t="shared" si="2"/>
        <v>530</v>
      </c>
      <c r="O27" s="17">
        <f t="shared" si="2"/>
        <v>596</v>
      </c>
      <c r="P27" s="17">
        <f t="shared" si="2"/>
        <v>101</v>
      </c>
      <c r="Q27" s="17">
        <f t="shared" si="2"/>
        <v>451</v>
      </c>
      <c r="R27" s="17">
        <f t="shared" si="2"/>
        <v>530</v>
      </c>
      <c r="S27" s="17">
        <f t="shared" si="2"/>
        <v>596</v>
      </c>
    </row>
    <row r="28" spans="1:19">
      <c r="A28" s="9">
        <v>1350</v>
      </c>
      <c r="B28" s="9">
        <v>105</v>
      </c>
      <c r="C28" s="9">
        <v>468</v>
      </c>
      <c r="D28" s="9">
        <v>550</v>
      </c>
      <c r="E28" s="9">
        <v>619</v>
      </c>
      <c r="F28" s="9">
        <v>105</v>
      </c>
      <c r="G28" s="9">
        <v>468</v>
      </c>
      <c r="H28" s="9">
        <v>550</v>
      </c>
      <c r="I28" s="9">
        <v>619</v>
      </c>
      <c r="K28" s="9">
        <f t="shared" si="1"/>
        <v>1375</v>
      </c>
      <c r="L28" s="17">
        <f t="shared" si="2"/>
        <v>105</v>
      </c>
      <c r="M28" s="17">
        <f t="shared" si="2"/>
        <v>468</v>
      </c>
      <c r="N28" s="17">
        <f t="shared" si="2"/>
        <v>550</v>
      </c>
      <c r="O28" s="17">
        <f t="shared" si="2"/>
        <v>619</v>
      </c>
      <c r="P28" s="17">
        <f t="shared" si="2"/>
        <v>105</v>
      </c>
      <c r="Q28" s="17">
        <f t="shared" si="2"/>
        <v>468</v>
      </c>
      <c r="R28" s="17">
        <f t="shared" si="2"/>
        <v>550</v>
      </c>
      <c r="S28" s="17">
        <f t="shared" si="2"/>
        <v>619</v>
      </c>
    </row>
    <row r="29" spans="1:19">
      <c r="A29" s="9">
        <v>1400</v>
      </c>
      <c r="B29" s="9">
        <v>109</v>
      </c>
      <c r="C29" s="9">
        <v>485</v>
      </c>
      <c r="D29" s="9">
        <v>570</v>
      </c>
      <c r="E29" s="9">
        <v>641</v>
      </c>
      <c r="F29" s="9">
        <v>109</v>
      </c>
      <c r="G29" s="9">
        <v>485</v>
      </c>
      <c r="H29" s="9">
        <v>570</v>
      </c>
      <c r="I29" s="9">
        <v>641</v>
      </c>
      <c r="K29" s="9">
        <f t="shared" si="1"/>
        <v>1425</v>
      </c>
      <c r="L29" s="17">
        <f t="shared" si="2"/>
        <v>109</v>
      </c>
      <c r="M29" s="17">
        <f t="shared" si="2"/>
        <v>485</v>
      </c>
      <c r="N29" s="17">
        <f t="shared" si="2"/>
        <v>570</v>
      </c>
      <c r="O29" s="17">
        <f t="shared" si="2"/>
        <v>641</v>
      </c>
      <c r="P29" s="17">
        <f t="shared" si="2"/>
        <v>109</v>
      </c>
      <c r="Q29" s="17">
        <f t="shared" si="2"/>
        <v>485</v>
      </c>
      <c r="R29" s="17">
        <f t="shared" si="2"/>
        <v>570</v>
      </c>
      <c r="S29" s="17">
        <f t="shared" si="2"/>
        <v>641</v>
      </c>
    </row>
    <row r="30" spans="1:19">
      <c r="A30" s="9">
        <v>1450</v>
      </c>
      <c r="B30" s="9">
        <v>113</v>
      </c>
      <c r="C30" s="9">
        <v>502</v>
      </c>
      <c r="D30" s="9">
        <v>590</v>
      </c>
      <c r="E30" s="9">
        <v>664</v>
      </c>
      <c r="F30" s="9">
        <v>113</v>
      </c>
      <c r="G30" s="9">
        <v>502</v>
      </c>
      <c r="H30" s="9">
        <v>590</v>
      </c>
      <c r="I30" s="9">
        <v>664</v>
      </c>
      <c r="K30" s="9">
        <f t="shared" si="1"/>
        <v>1475</v>
      </c>
      <c r="L30" s="17">
        <f t="shared" si="2"/>
        <v>113</v>
      </c>
      <c r="M30" s="17">
        <f t="shared" si="2"/>
        <v>502</v>
      </c>
      <c r="N30" s="17">
        <f t="shared" si="2"/>
        <v>590</v>
      </c>
      <c r="O30" s="17">
        <f t="shared" si="2"/>
        <v>664</v>
      </c>
      <c r="P30" s="17">
        <f t="shared" si="2"/>
        <v>113</v>
      </c>
      <c r="Q30" s="17">
        <f t="shared" si="2"/>
        <v>502</v>
      </c>
      <c r="R30" s="17">
        <f t="shared" si="2"/>
        <v>590</v>
      </c>
      <c r="S30" s="17">
        <f t="shared" si="2"/>
        <v>664</v>
      </c>
    </row>
    <row r="31" spans="1:19">
      <c r="A31" s="9">
        <v>1500</v>
      </c>
      <c r="B31" s="9">
        <v>117</v>
      </c>
      <c r="C31" s="9">
        <v>519</v>
      </c>
      <c r="D31" s="9">
        <v>610</v>
      </c>
      <c r="E31" s="9">
        <v>686</v>
      </c>
      <c r="F31" s="9">
        <v>117</v>
      </c>
      <c r="G31" s="9">
        <v>519</v>
      </c>
      <c r="H31" s="9">
        <v>610</v>
      </c>
      <c r="I31" s="9">
        <v>686</v>
      </c>
      <c r="K31" s="9">
        <f t="shared" si="1"/>
        <v>1525</v>
      </c>
      <c r="L31" s="17">
        <f t="shared" si="2"/>
        <v>117</v>
      </c>
      <c r="M31" s="17">
        <f t="shared" si="2"/>
        <v>519</v>
      </c>
      <c r="N31" s="17">
        <f t="shared" si="2"/>
        <v>610</v>
      </c>
      <c r="O31" s="17">
        <f t="shared" si="2"/>
        <v>686</v>
      </c>
      <c r="P31" s="17">
        <f t="shared" si="2"/>
        <v>117</v>
      </c>
      <c r="Q31" s="17">
        <f t="shared" si="2"/>
        <v>519</v>
      </c>
      <c r="R31" s="17">
        <f t="shared" si="2"/>
        <v>610</v>
      </c>
      <c r="S31" s="17">
        <f t="shared" si="2"/>
        <v>686</v>
      </c>
    </row>
    <row r="32" spans="1:19">
      <c r="A32" s="9">
        <v>1550</v>
      </c>
      <c r="B32" s="9">
        <v>120</v>
      </c>
      <c r="C32" s="9">
        <v>536</v>
      </c>
      <c r="D32" s="9">
        <v>630</v>
      </c>
      <c r="E32" s="9">
        <v>709</v>
      </c>
      <c r="F32" s="9">
        <v>120</v>
      </c>
      <c r="G32" s="9">
        <v>536</v>
      </c>
      <c r="H32" s="9">
        <v>630</v>
      </c>
      <c r="I32" s="9">
        <v>709</v>
      </c>
      <c r="K32" s="9">
        <f t="shared" si="1"/>
        <v>1575</v>
      </c>
      <c r="L32" s="17">
        <f t="shared" si="2"/>
        <v>120</v>
      </c>
      <c r="M32" s="17">
        <f t="shared" si="2"/>
        <v>536</v>
      </c>
      <c r="N32" s="17">
        <f t="shared" si="2"/>
        <v>630</v>
      </c>
      <c r="O32" s="17">
        <f t="shared" si="2"/>
        <v>709</v>
      </c>
      <c r="P32" s="17">
        <f t="shared" si="2"/>
        <v>120</v>
      </c>
      <c r="Q32" s="17">
        <f t="shared" si="2"/>
        <v>536</v>
      </c>
      <c r="R32" s="17">
        <f t="shared" si="2"/>
        <v>630</v>
      </c>
      <c r="S32" s="17">
        <f t="shared" si="2"/>
        <v>709</v>
      </c>
    </row>
    <row r="33" spans="1:19">
      <c r="A33" s="9">
        <v>1600</v>
      </c>
      <c r="B33" s="9">
        <v>124</v>
      </c>
      <c r="C33" s="9">
        <v>553</v>
      </c>
      <c r="D33" s="9">
        <v>650</v>
      </c>
      <c r="E33" s="9">
        <v>731</v>
      </c>
      <c r="F33" s="9">
        <v>124</v>
      </c>
      <c r="G33" s="9">
        <v>553</v>
      </c>
      <c r="H33" s="9">
        <v>650</v>
      </c>
      <c r="I33" s="9">
        <v>731</v>
      </c>
      <c r="K33" s="9">
        <f t="shared" si="1"/>
        <v>1625</v>
      </c>
      <c r="L33" s="17">
        <f t="shared" si="2"/>
        <v>124</v>
      </c>
      <c r="M33" s="17">
        <f t="shared" si="2"/>
        <v>553</v>
      </c>
      <c r="N33" s="17">
        <f t="shared" si="2"/>
        <v>650</v>
      </c>
      <c r="O33" s="17">
        <f t="shared" si="2"/>
        <v>731</v>
      </c>
      <c r="P33" s="17">
        <f t="shared" si="2"/>
        <v>124</v>
      </c>
      <c r="Q33" s="17">
        <f t="shared" si="2"/>
        <v>553</v>
      </c>
      <c r="R33" s="17">
        <f t="shared" si="2"/>
        <v>650</v>
      </c>
      <c r="S33" s="17">
        <f t="shared" si="2"/>
        <v>731</v>
      </c>
    </row>
    <row r="34" spans="1:19">
      <c r="A34" s="9">
        <v>1650</v>
      </c>
      <c r="B34" s="9">
        <v>128</v>
      </c>
      <c r="C34" s="9">
        <v>570</v>
      </c>
      <c r="D34" s="9">
        <v>670</v>
      </c>
      <c r="E34" s="9">
        <v>754</v>
      </c>
      <c r="F34" s="9">
        <v>128</v>
      </c>
      <c r="G34" s="9">
        <v>570</v>
      </c>
      <c r="H34" s="9">
        <v>670</v>
      </c>
      <c r="I34" s="9">
        <v>754</v>
      </c>
      <c r="K34" s="9">
        <f t="shared" si="1"/>
        <v>1675</v>
      </c>
      <c r="L34" s="17">
        <f t="shared" si="2"/>
        <v>128</v>
      </c>
      <c r="M34" s="17">
        <f t="shared" si="2"/>
        <v>570</v>
      </c>
      <c r="N34" s="17">
        <f t="shared" si="2"/>
        <v>670</v>
      </c>
      <c r="O34" s="17">
        <f t="shared" si="2"/>
        <v>754</v>
      </c>
      <c r="P34" s="17">
        <f t="shared" si="2"/>
        <v>128</v>
      </c>
      <c r="Q34" s="17">
        <f t="shared" si="2"/>
        <v>570</v>
      </c>
      <c r="R34" s="17">
        <f t="shared" si="2"/>
        <v>670</v>
      </c>
      <c r="S34" s="17">
        <f t="shared" si="2"/>
        <v>754</v>
      </c>
    </row>
    <row r="35" spans="1:19">
      <c r="A35" s="9">
        <v>1700</v>
      </c>
      <c r="B35" s="9">
        <v>132</v>
      </c>
      <c r="C35" s="9">
        <v>587</v>
      </c>
      <c r="D35" s="9">
        <v>690</v>
      </c>
      <c r="E35" s="9">
        <v>776</v>
      </c>
      <c r="F35" s="9">
        <v>132</v>
      </c>
      <c r="G35" s="9">
        <v>587</v>
      </c>
      <c r="H35" s="9">
        <v>690</v>
      </c>
      <c r="I35" s="9">
        <v>776</v>
      </c>
      <c r="K35" s="9">
        <f t="shared" si="1"/>
        <v>1725</v>
      </c>
      <c r="L35" s="17">
        <f t="shared" si="2"/>
        <v>132</v>
      </c>
      <c r="M35" s="17">
        <f t="shared" si="2"/>
        <v>587</v>
      </c>
      <c r="N35" s="17">
        <f t="shared" si="2"/>
        <v>690</v>
      </c>
      <c r="O35" s="17">
        <f t="shared" si="2"/>
        <v>776</v>
      </c>
      <c r="P35" s="17">
        <f t="shared" si="2"/>
        <v>132</v>
      </c>
      <c r="Q35" s="17">
        <f t="shared" si="2"/>
        <v>587</v>
      </c>
      <c r="R35" s="17">
        <f t="shared" si="2"/>
        <v>690</v>
      </c>
      <c r="S35" s="17">
        <f t="shared" si="2"/>
        <v>776</v>
      </c>
    </row>
    <row r="36" spans="1:19">
      <c r="A36" s="9">
        <v>1750</v>
      </c>
      <c r="B36" s="9">
        <v>136</v>
      </c>
      <c r="C36" s="9">
        <v>604</v>
      </c>
      <c r="D36" s="9">
        <v>710</v>
      </c>
      <c r="E36" s="9">
        <v>799</v>
      </c>
      <c r="F36" s="9">
        <v>136</v>
      </c>
      <c r="G36" s="9">
        <v>604</v>
      </c>
      <c r="H36" s="9">
        <v>710</v>
      </c>
      <c r="I36" s="9">
        <v>799</v>
      </c>
      <c r="K36" s="9">
        <f t="shared" si="1"/>
        <v>1775</v>
      </c>
      <c r="L36" s="17">
        <f t="shared" si="2"/>
        <v>136</v>
      </c>
      <c r="M36" s="17">
        <f t="shared" si="2"/>
        <v>604</v>
      </c>
      <c r="N36" s="17">
        <f t="shared" si="2"/>
        <v>710</v>
      </c>
      <c r="O36" s="17">
        <f t="shared" si="2"/>
        <v>799</v>
      </c>
      <c r="P36" s="17">
        <f t="shared" si="2"/>
        <v>136</v>
      </c>
      <c r="Q36" s="17">
        <f t="shared" si="2"/>
        <v>604</v>
      </c>
      <c r="R36" s="17">
        <f t="shared" si="2"/>
        <v>710</v>
      </c>
      <c r="S36" s="17">
        <f t="shared" si="2"/>
        <v>799</v>
      </c>
    </row>
    <row r="37" spans="1:19">
      <c r="A37" s="9">
        <v>1800</v>
      </c>
      <c r="B37" s="9">
        <v>140</v>
      </c>
      <c r="C37" s="9">
        <v>621</v>
      </c>
      <c r="D37" s="9">
        <v>730</v>
      </c>
      <c r="E37" s="9">
        <v>821</v>
      </c>
      <c r="F37" s="9">
        <v>140</v>
      </c>
      <c r="G37" s="9">
        <v>621</v>
      </c>
      <c r="H37" s="9">
        <v>730</v>
      </c>
      <c r="I37" s="9">
        <v>821</v>
      </c>
      <c r="K37" s="9">
        <f t="shared" si="1"/>
        <v>1825</v>
      </c>
      <c r="L37" s="17">
        <f t="shared" si="2"/>
        <v>140</v>
      </c>
      <c r="M37" s="17">
        <f t="shared" si="2"/>
        <v>621</v>
      </c>
      <c r="N37" s="17">
        <f t="shared" si="2"/>
        <v>730</v>
      </c>
      <c r="O37" s="17">
        <f t="shared" si="2"/>
        <v>821</v>
      </c>
      <c r="P37" s="17">
        <f t="shared" si="2"/>
        <v>140</v>
      </c>
      <c r="Q37" s="17">
        <f t="shared" si="2"/>
        <v>621</v>
      </c>
      <c r="R37" s="17">
        <f t="shared" si="2"/>
        <v>730</v>
      </c>
      <c r="S37" s="17">
        <f t="shared" si="2"/>
        <v>821</v>
      </c>
    </row>
    <row r="38" spans="1:19">
      <c r="A38" s="9">
        <v>1850</v>
      </c>
      <c r="B38" s="9">
        <v>143</v>
      </c>
      <c r="C38" s="9">
        <v>638</v>
      </c>
      <c r="D38" s="9">
        <v>750</v>
      </c>
      <c r="E38" s="9">
        <v>844</v>
      </c>
      <c r="F38" s="9">
        <v>143</v>
      </c>
      <c r="G38" s="9">
        <v>638</v>
      </c>
      <c r="H38" s="9">
        <v>750</v>
      </c>
      <c r="I38" s="9">
        <v>844</v>
      </c>
      <c r="K38" s="9">
        <f t="shared" si="1"/>
        <v>1875</v>
      </c>
      <c r="L38" s="17">
        <f t="shared" si="2"/>
        <v>143</v>
      </c>
      <c r="M38" s="17">
        <f t="shared" si="2"/>
        <v>638</v>
      </c>
      <c r="N38" s="17">
        <f t="shared" si="2"/>
        <v>750</v>
      </c>
      <c r="O38" s="17">
        <f t="shared" si="2"/>
        <v>844</v>
      </c>
      <c r="P38" s="17">
        <f t="shared" si="2"/>
        <v>143</v>
      </c>
      <c r="Q38" s="17">
        <f t="shared" si="2"/>
        <v>638</v>
      </c>
      <c r="R38" s="17">
        <f t="shared" si="2"/>
        <v>750</v>
      </c>
      <c r="S38" s="17">
        <f t="shared" si="2"/>
        <v>844</v>
      </c>
    </row>
    <row r="39" spans="1:19">
      <c r="A39" s="9">
        <v>1900</v>
      </c>
      <c r="B39" s="9">
        <v>147</v>
      </c>
      <c r="C39" s="9">
        <v>655</v>
      </c>
      <c r="D39" s="9">
        <v>770</v>
      </c>
      <c r="E39" s="9">
        <v>866</v>
      </c>
      <c r="F39" s="9">
        <v>147</v>
      </c>
      <c r="G39" s="9">
        <v>655</v>
      </c>
      <c r="H39" s="9">
        <v>770</v>
      </c>
      <c r="I39" s="9">
        <v>866</v>
      </c>
      <c r="K39" s="9">
        <f t="shared" si="1"/>
        <v>1925</v>
      </c>
      <c r="L39" s="17">
        <f t="shared" si="2"/>
        <v>147</v>
      </c>
      <c r="M39" s="17">
        <f t="shared" si="2"/>
        <v>655</v>
      </c>
      <c r="N39" s="17">
        <f t="shared" si="2"/>
        <v>770</v>
      </c>
      <c r="O39" s="17">
        <f t="shared" si="2"/>
        <v>866</v>
      </c>
      <c r="P39" s="17">
        <f t="shared" si="2"/>
        <v>147</v>
      </c>
      <c r="Q39" s="17">
        <f t="shared" si="2"/>
        <v>655</v>
      </c>
      <c r="R39" s="17">
        <f t="shared" si="2"/>
        <v>770</v>
      </c>
      <c r="S39" s="17">
        <f t="shared" si="2"/>
        <v>866</v>
      </c>
    </row>
    <row r="40" spans="1:19">
      <c r="A40" s="9">
        <v>1950</v>
      </c>
      <c r="B40" s="9">
        <v>151</v>
      </c>
      <c r="C40" s="9">
        <v>672</v>
      </c>
      <c r="D40" s="9">
        <v>790</v>
      </c>
      <c r="E40" s="9">
        <v>889</v>
      </c>
      <c r="F40" s="9">
        <v>151</v>
      </c>
      <c r="G40" s="9">
        <v>672</v>
      </c>
      <c r="H40" s="9">
        <v>790</v>
      </c>
      <c r="I40" s="9">
        <v>889</v>
      </c>
      <c r="K40" s="9">
        <f t="shared" si="1"/>
        <v>1975</v>
      </c>
      <c r="L40" s="17">
        <f t="shared" si="2"/>
        <v>151</v>
      </c>
      <c r="M40" s="17">
        <f t="shared" si="2"/>
        <v>672</v>
      </c>
      <c r="N40" s="17">
        <f t="shared" si="2"/>
        <v>790</v>
      </c>
      <c r="O40" s="17">
        <f t="shared" si="2"/>
        <v>889</v>
      </c>
      <c r="P40" s="17">
        <f t="shared" si="2"/>
        <v>151</v>
      </c>
      <c r="Q40" s="17">
        <f t="shared" si="2"/>
        <v>672</v>
      </c>
      <c r="R40" s="17">
        <f t="shared" si="2"/>
        <v>790</v>
      </c>
      <c r="S40" s="17">
        <f t="shared" si="2"/>
        <v>889</v>
      </c>
    </row>
    <row r="41" spans="1:19">
      <c r="A41" s="9">
        <v>2000</v>
      </c>
      <c r="B41" s="9">
        <v>155</v>
      </c>
      <c r="C41" s="9">
        <v>689</v>
      </c>
      <c r="D41" s="9">
        <v>810</v>
      </c>
      <c r="E41" s="9">
        <v>911</v>
      </c>
      <c r="F41" s="9">
        <v>155</v>
      </c>
      <c r="G41" s="9">
        <v>689</v>
      </c>
      <c r="H41" s="9">
        <v>810</v>
      </c>
      <c r="I41" s="9">
        <v>911</v>
      </c>
      <c r="K41" s="9">
        <f t="shared" si="1"/>
        <v>2025</v>
      </c>
      <c r="L41" s="17">
        <f t="shared" si="2"/>
        <v>155</v>
      </c>
      <c r="M41" s="17">
        <f t="shared" si="2"/>
        <v>689</v>
      </c>
      <c r="N41" s="17">
        <f t="shared" si="2"/>
        <v>810</v>
      </c>
      <c r="O41" s="17">
        <f t="shared" si="2"/>
        <v>911</v>
      </c>
      <c r="P41" s="17">
        <f t="shared" si="2"/>
        <v>155</v>
      </c>
      <c r="Q41" s="17">
        <f t="shared" si="2"/>
        <v>689</v>
      </c>
      <c r="R41" s="17">
        <f t="shared" si="2"/>
        <v>810</v>
      </c>
      <c r="S41" s="17">
        <f t="shared" si="2"/>
        <v>911</v>
      </c>
    </row>
    <row r="42" spans="1:19">
      <c r="A42" s="9">
        <v>2050</v>
      </c>
      <c r="B42" s="9">
        <v>159</v>
      </c>
      <c r="C42" s="9">
        <v>706</v>
      </c>
      <c r="D42" s="9">
        <v>830</v>
      </c>
      <c r="E42" s="9">
        <v>934</v>
      </c>
      <c r="F42" s="9">
        <v>159</v>
      </c>
      <c r="G42" s="9">
        <v>706</v>
      </c>
      <c r="H42" s="9">
        <v>830</v>
      </c>
      <c r="I42" s="9">
        <v>934</v>
      </c>
      <c r="K42" s="9">
        <f t="shared" si="1"/>
        <v>2075</v>
      </c>
      <c r="L42" s="17">
        <f t="shared" si="2"/>
        <v>159</v>
      </c>
      <c r="M42" s="17">
        <f t="shared" si="2"/>
        <v>706</v>
      </c>
      <c r="N42" s="17">
        <f t="shared" si="2"/>
        <v>830</v>
      </c>
      <c r="O42" s="17">
        <f t="shared" si="2"/>
        <v>934</v>
      </c>
      <c r="P42" s="17">
        <f t="shared" si="2"/>
        <v>159</v>
      </c>
      <c r="Q42" s="17">
        <f t="shared" si="2"/>
        <v>706</v>
      </c>
      <c r="R42" s="17">
        <f t="shared" si="2"/>
        <v>830</v>
      </c>
      <c r="S42" s="17">
        <f t="shared" si="2"/>
        <v>934</v>
      </c>
    </row>
    <row r="43" spans="1:19">
      <c r="A43" s="9">
        <v>2100</v>
      </c>
      <c r="B43" s="9">
        <v>163</v>
      </c>
      <c r="C43" s="9">
        <v>723</v>
      </c>
      <c r="D43" s="9">
        <v>850</v>
      </c>
      <c r="E43" s="9">
        <v>956</v>
      </c>
      <c r="F43" s="9">
        <v>163</v>
      </c>
      <c r="G43" s="9">
        <v>723</v>
      </c>
      <c r="H43" s="9">
        <v>850</v>
      </c>
      <c r="I43" s="9">
        <v>956</v>
      </c>
      <c r="K43" s="9">
        <f t="shared" si="1"/>
        <v>2125</v>
      </c>
      <c r="L43" s="17">
        <f t="shared" si="2"/>
        <v>163</v>
      </c>
      <c r="M43" s="17">
        <f t="shared" si="2"/>
        <v>723</v>
      </c>
      <c r="N43" s="17">
        <f t="shared" si="2"/>
        <v>850</v>
      </c>
      <c r="O43" s="17">
        <f t="shared" si="2"/>
        <v>956</v>
      </c>
      <c r="P43" s="17">
        <f t="shared" si="2"/>
        <v>163</v>
      </c>
      <c r="Q43" s="17">
        <f t="shared" si="2"/>
        <v>723</v>
      </c>
      <c r="R43" s="17">
        <f t="shared" si="2"/>
        <v>850</v>
      </c>
      <c r="S43" s="17">
        <f t="shared" si="2"/>
        <v>956</v>
      </c>
    </row>
    <row r="44" spans="1:19">
      <c r="A44" s="9">
        <v>2150</v>
      </c>
      <c r="B44" s="9">
        <v>166</v>
      </c>
      <c r="C44" s="9">
        <v>740</v>
      </c>
      <c r="D44" s="9">
        <v>870</v>
      </c>
      <c r="E44" s="9">
        <v>979</v>
      </c>
      <c r="F44" s="9">
        <v>166</v>
      </c>
      <c r="G44" s="9">
        <v>740</v>
      </c>
      <c r="H44" s="9">
        <v>870</v>
      </c>
      <c r="I44" s="9">
        <v>979</v>
      </c>
      <c r="K44" s="9">
        <f t="shared" si="1"/>
        <v>2175</v>
      </c>
      <c r="L44" s="17">
        <f t="shared" si="2"/>
        <v>166</v>
      </c>
      <c r="M44" s="17">
        <f t="shared" si="2"/>
        <v>740</v>
      </c>
      <c r="N44" s="17">
        <f t="shared" si="2"/>
        <v>870</v>
      </c>
      <c r="O44" s="17">
        <f t="shared" si="2"/>
        <v>979</v>
      </c>
      <c r="P44" s="17">
        <f t="shared" si="2"/>
        <v>166</v>
      </c>
      <c r="Q44" s="17">
        <f t="shared" si="2"/>
        <v>740</v>
      </c>
      <c r="R44" s="17">
        <f t="shared" si="2"/>
        <v>870</v>
      </c>
      <c r="S44" s="17">
        <f t="shared" si="2"/>
        <v>979</v>
      </c>
    </row>
    <row r="45" spans="1:19">
      <c r="A45" s="9">
        <v>2200</v>
      </c>
      <c r="B45" s="9">
        <v>170</v>
      </c>
      <c r="C45" s="9">
        <v>757</v>
      </c>
      <c r="D45" s="9">
        <v>890</v>
      </c>
      <c r="E45" s="9">
        <v>1001</v>
      </c>
      <c r="F45" s="9">
        <v>170</v>
      </c>
      <c r="G45" s="9">
        <v>757</v>
      </c>
      <c r="H45" s="9">
        <v>890</v>
      </c>
      <c r="I45" s="9">
        <v>1001</v>
      </c>
      <c r="K45" s="9">
        <f t="shared" si="1"/>
        <v>2225</v>
      </c>
      <c r="L45" s="17">
        <f t="shared" si="2"/>
        <v>170</v>
      </c>
      <c r="M45" s="17">
        <f t="shared" si="2"/>
        <v>757</v>
      </c>
      <c r="N45" s="17">
        <f t="shared" si="2"/>
        <v>890</v>
      </c>
      <c r="O45" s="17">
        <f t="shared" si="2"/>
        <v>1001</v>
      </c>
      <c r="P45" s="17">
        <f t="shared" si="2"/>
        <v>170</v>
      </c>
      <c r="Q45" s="17">
        <f t="shared" si="2"/>
        <v>757</v>
      </c>
      <c r="R45" s="17">
        <f t="shared" si="2"/>
        <v>890</v>
      </c>
      <c r="S45" s="17">
        <f t="shared" si="2"/>
        <v>1001</v>
      </c>
    </row>
    <row r="46" spans="1:19">
      <c r="A46" s="9">
        <v>2250</v>
      </c>
      <c r="B46" s="9">
        <v>174</v>
      </c>
      <c r="C46" s="9">
        <v>774</v>
      </c>
      <c r="D46" s="9">
        <v>910</v>
      </c>
      <c r="E46" s="9">
        <v>1024</v>
      </c>
      <c r="F46" s="9">
        <v>174</v>
      </c>
      <c r="G46" s="9">
        <v>774</v>
      </c>
      <c r="H46" s="9">
        <v>910</v>
      </c>
      <c r="I46" s="9">
        <v>1024</v>
      </c>
      <c r="K46" s="9">
        <f t="shared" si="1"/>
        <v>2275</v>
      </c>
      <c r="L46" s="17">
        <f t="shared" si="2"/>
        <v>174</v>
      </c>
      <c r="M46" s="17">
        <f t="shared" si="2"/>
        <v>774</v>
      </c>
      <c r="N46" s="17">
        <f t="shared" si="2"/>
        <v>910</v>
      </c>
      <c r="O46" s="17">
        <f t="shared" si="2"/>
        <v>1024</v>
      </c>
      <c r="P46" s="17">
        <f t="shared" si="2"/>
        <v>174</v>
      </c>
      <c r="Q46" s="17">
        <f t="shared" si="2"/>
        <v>774</v>
      </c>
      <c r="R46" s="17">
        <f t="shared" si="2"/>
        <v>910</v>
      </c>
      <c r="S46" s="17">
        <f t="shared" si="2"/>
        <v>1024</v>
      </c>
    </row>
    <row r="47" spans="1:19">
      <c r="A47" s="9">
        <v>2300</v>
      </c>
      <c r="B47" s="9">
        <v>178</v>
      </c>
      <c r="C47" s="9">
        <v>791</v>
      </c>
      <c r="D47" s="9">
        <v>930</v>
      </c>
      <c r="E47" s="9">
        <v>1046</v>
      </c>
      <c r="F47" s="9">
        <v>178</v>
      </c>
      <c r="G47" s="9">
        <v>791</v>
      </c>
      <c r="H47" s="9">
        <v>930</v>
      </c>
      <c r="I47" s="9">
        <v>1046</v>
      </c>
      <c r="K47" s="9">
        <f t="shared" si="1"/>
        <v>2325</v>
      </c>
      <c r="L47" s="17">
        <f t="shared" ref="L47:S78" si="3">ROUND(IF($K47&lt;0,0,IF($K47&lt;U$1,U$2*$K47,IF($K47&lt;U$4,U$3,IF($K47&lt;U$6,U$3-U$5*($K47-U$4),0)))),0)</f>
        <v>178</v>
      </c>
      <c r="M47" s="17">
        <f t="shared" si="3"/>
        <v>791</v>
      </c>
      <c r="N47" s="17">
        <f t="shared" si="3"/>
        <v>930</v>
      </c>
      <c r="O47" s="17">
        <f t="shared" si="3"/>
        <v>1046</v>
      </c>
      <c r="P47" s="17">
        <f t="shared" si="3"/>
        <v>178</v>
      </c>
      <c r="Q47" s="17">
        <f t="shared" si="3"/>
        <v>791</v>
      </c>
      <c r="R47" s="17">
        <f t="shared" si="3"/>
        <v>930</v>
      </c>
      <c r="S47" s="17">
        <f t="shared" si="3"/>
        <v>1046</v>
      </c>
    </row>
    <row r="48" spans="1:19">
      <c r="A48" s="9">
        <v>2350</v>
      </c>
      <c r="B48" s="9">
        <v>182</v>
      </c>
      <c r="C48" s="9">
        <v>808</v>
      </c>
      <c r="D48" s="9">
        <v>950</v>
      </c>
      <c r="E48" s="9">
        <v>1069</v>
      </c>
      <c r="F48" s="9">
        <v>182</v>
      </c>
      <c r="G48" s="9">
        <v>808</v>
      </c>
      <c r="H48" s="9">
        <v>950</v>
      </c>
      <c r="I48" s="9">
        <v>1069</v>
      </c>
      <c r="K48" s="9">
        <f t="shared" si="1"/>
        <v>2375</v>
      </c>
      <c r="L48" s="17">
        <f t="shared" si="3"/>
        <v>182</v>
      </c>
      <c r="M48" s="17">
        <f t="shared" si="3"/>
        <v>808</v>
      </c>
      <c r="N48" s="17">
        <f t="shared" si="3"/>
        <v>950</v>
      </c>
      <c r="O48" s="17">
        <f t="shared" si="3"/>
        <v>1069</v>
      </c>
      <c r="P48" s="17">
        <f t="shared" si="3"/>
        <v>182</v>
      </c>
      <c r="Q48" s="17">
        <f t="shared" si="3"/>
        <v>808</v>
      </c>
      <c r="R48" s="17">
        <f t="shared" si="3"/>
        <v>950</v>
      </c>
      <c r="S48" s="17">
        <f t="shared" si="3"/>
        <v>1069</v>
      </c>
    </row>
    <row r="49" spans="1:19">
      <c r="A49" s="9">
        <v>2400</v>
      </c>
      <c r="B49" s="9">
        <v>186</v>
      </c>
      <c r="C49" s="9">
        <v>825</v>
      </c>
      <c r="D49" s="9">
        <v>970</v>
      </c>
      <c r="E49" s="9">
        <v>1091</v>
      </c>
      <c r="F49" s="9">
        <v>186</v>
      </c>
      <c r="G49" s="9">
        <v>825</v>
      </c>
      <c r="H49" s="9">
        <v>970</v>
      </c>
      <c r="I49" s="9">
        <v>1091</v>
      </c>
      <c r="K49" s="9">
        <f t="shared" si="1"/>
        <v>2425</v>
      </c>
      <c r="L49" s="17">
        <f t="shared" si="3"/>
        <v>186</v>
      </c>
      <c r="M49" s="17">
        <f t="shared" si="3"/>
        <v>825</v>
      </c>
      <c r="N49" s="17">
        <f t="shared" si="3"/>
        <v>970</v>
      </c>
      <c r="O49" s="17">
        <f t="shared" si="3"/>
        <v>1091</v>
      </c>
      <c r="P49" s="17">
        <f t="shared" si="3"/>
        <v>186</v>
      </c>
      <c r="Q49" s="17">
        <f t="shared" si="3"/>
        <v>825</v>
      </c>
      <c r="R49" s="17">
        <f t="shared" si="3"/>
        <v>970</v>
      </c>
      <c r="S49" s="17">
        <f t="shared" si="3"/>
        <v>1091</v>
      </c>
    </row>
    <row r="50" spans="1:19">
      <c r="A50" s="9">
        <v>2450</v>
      </c>
      <c r="B50" s="9">
        <v>189</v>
      </c>
      <c r="C50" s="9">
        <v>842</v>
      </c>
      <c r="D50" s="9">
        <v>990</v>
      </c>
      <c r="E50" s="9">
        <v>1114</v>
      </c>
      <c r="F50" s="9">
        <v>189</v>
      </c>
      <c r="G50" s="9">
        <v>842</v>
      </c>
      <c r="H50" s="9">
        <v>990</v>
      </c>
      <c r="I50" s="9">
        <v>1114</v>
      </c>
      <c r="K50" s="9">
        <f t="shared" si="1"/>
        <v>2475</v>
      </c>
      <c r="L50" s="17">
        <f t="shared" si="3"/>
        <v>189</v>
      </c>
      <c r="M50" s="17">
        <f t="shared" si="3"/>
        <v>842</v>
      </c>
      <c r="N50" s="17">
        <f t="shared" si="3"/>
        <v>990</v>
      </c>
      <c r="O50" s="17">
        <f t="shared" si="3"/>
        <v>1114</v>
      </c>
      <c r="P50" s="17">
        <f t="shared" si="3"/>
        <v>189</v>
      </c>
      <c r="Q50" s="17">
        <f t="shared" si="3"/>
        <v>842</v>
      </c>
      <c r="R50" s="17">
        <f t="shared" si="3"/>
        <v>990</v>
      </c>
      <c r="S50" s="17">
        <f t="shared" si="3"/>
        <v>1114</v>
      </c>
    </row>
    <row r="51" spans="1:19">
      <c r="A51" s="9">
        <v>2500</v>
      </c>
      <c r="B51" s="9">
        <v>193</v>
      </c>
      <c r="C51" s="9">
        <v>859</v>
      </c>
      <c r="D51" s="9">
        <v>1010</v>
      </c>
      <c r="E51" s="9">
        <v>1136</v>
      </c>
      <c r="F51" s="9">
        <v>193</v>
      </c>
      <c r="G51" s="9">
        <v>859</v>
      </c>
      <c r="H51" s="9">
        <v>1010</v>
      </c>
      <c r="I51" s="9">
        <v>1136</v>
      </c>
      <c r="K51" s="9">
        <f t="shared" si="1"/>
        <v>2525</v>
      </c>
      <c r="L51" s="17">
        <f t="shared" si="3"/>
        <v>193</v>
      </c>
      <c r="M51" s="17">
        <f t="shared" si="3"/>
        <v>859</v>
      </c>
      <c r="N51" s="17">
        <f t="shared" si="3"/>
        <v>1010</v>
      </c>
      <c r="O51" s="17">
        <f t="shared" si="3"/>
        <v>1136</v>
      </c>
      <c r="P51" s="17">
        <f t="shared" si="3"/>
        <v>193</v>
      </c>
      <c r="Q51" s="17">
        <f t="shared" si="3"/>
        <v>859</v>
      </c>
      <c r="R51" s="17">
        <f t="shared" si="3"/>
        <v>1010</v>
      </c>
      <c r="S51" s="17">
        <f t="shared" si="3"/>
        <v>1136</v>
      </c>
    </row>
    <row r="52" spans="1:19">
      <c r="A52" s="9">
        <v>2550</v>
      </c>
      <c r="B52" s="9">
        <v>197</v>
      </c>
      <c r="C52" s="9">
        <v>876</v>
      </c>
      <c r="D52" s="9">
        <v>1030</v>
      </c>
      <c r="E52" s="9">
        <v>1159</v>
      </c>
      <c r="F52" s="9">
        <v>197</v>
      </c>
      <c r="G52" s="9">
        <v>876</v>
      </c>
      <c r="H52" s="9">
        <v>1030</v>
      </c>
      <c r="I52" s="9">
        <v>1159</v>
      </c>
      <c r="K52" s="9">
        <f t="shared" si="1"/>
        <v>2575</v>
      </c>
      <c r="L52" s="17">
        <f t="shared" si="3"/>
        <v>197</v>
      </c>
      <c r="M52" s="17">
        <f t="shared" si="3"/>
        <v>876</v>
      </c>
      <c r="N52" s="17">
        <f t="shared" si="3"/>
        <v>1030</v>
      </c>
      <c r="O52" s="17">
        <f t="shared" si="3"/>
        <v>1159</v>
      </c>
      <c r="P52" s="17">
        <f t="shared" si="3"/>
        <v>197</v>
      </c>
      <c r="Q52" s="17">
        <f t="shared" si="3"/>
        <v>876</v>
      </c>
      <c r="R52" s="17">
        <f t="shared" si="3"/>
        <v>1030</v>
      </c>
      <c r="S52" s="17">
        <f t="shared" si="3"/>
        <v>1159</v>
      </c>
    </row>
    <row r="53" spans="1:19">
      <c r="A53" s="9">
        <v>2600</v>
      </c>
      <c r="B53" s="9">
        <v>201</v>
      </c>
      <c r="C53" s="9">
        <v>893</v>
      </c>
      <c r="D53" s="9">
        <v>1050</v>
      </c>
      <c r="E53" s="9">
        <v>1181</v>
      </c>
      <c r="F53" s="9">
        <v>201</v>
      </c>
      <c r="G53" s="9">
        <v>893</v>
      </c>
      <c r="H53" s="9">
        <v>1050</v>
      </c>
      <c r="I53" s="9">
        <v>1181</v>
      </c>
      <c r="K53" s="9">
        <f t="shared" si="1"/>
        <v>2625</v>
      </c>
      <c r="L53" s="17">
        <f t="shared" si="3"/>
        <v>201</v>
      </c>
      <c r="M53" s="17">
        <f t="shared" si="3"/>
        <v>893</v>
      </c>
      <c r="N53" s="17">
        <f t="shared" si="3"/>
        <v>1050</v>
      </c>
      <c r="O53" s="17">
        <f t="shared" si="3"/>
        <v>1181</v>
      </c>
      <c r="P53" s="17">
        <f t="shared" si="3"/>
        <v>201</v>
      </c>
      <c r="Q53" s="17">
        <f t="shared" si="3"/>
        <v>893</v>
      </c>
      <c r="R53" s="17">
        <f t="shared" si="3"/>
        <v>1050</v>
      </c>
      <c r="S53" s="17">
        <f t="shared" si="3"/>
        <v>1181</v>
      </c>
    </row>
    <row r="54" spans="1:19">
      <c r="A54" s="9">
        <v>2650</v>
      </c>
      <c r="B54" s="9">
        <v>205</v>
      </c>
      <c r="C54" s="9">
        <v>910</v>
      </c>
      <c r="D54" s="9">
        <v>1070</v>
      </c>
      <c r="E54" s="9">
        <v>1204</v>
      </c>
      <c r="F54" s="9">
        <v>205</v>
      </c>
      <c r="G54" s="9">
        <v>910</v>
      </c>
      <c r="H54" s="9">
        <v>1070</v>
      </c>
      <c r="I54" s="9">
        <v>1204</v>
      </c>
      <c r="K54" s="9">
        <f t="shared" si="1"/>
        <v>2675</v>
      </c>
      <c r="L54" s="17">
        <f t="shared" si="3"/>
        <v>205</v>
      </c>
      <c r="M54" s="17">
        <f t="shared" si="3"/>
        <v>910</v>
      </c>
      <c r="N54" s="17">
        <f t="shared" si="3"/>
        <v>1070</v>
      </c>
      <c r="O54" s="17">
        <f t="shared" si="3"/>
        <v>1204</v>
      </c>
      <c r="P54" s="17">
        <f t="shared" si="3"/>
        <v>205</v>
      </c>
      <c r="Q54" s="17">
        <f t="shared" si="3"/>
        <v>910</v>
      </c>
      <c r="R54" s="17">
        <f t="shared" si="3"/>
        <v>1070</v>
      </c>
      <c r="S54" s="17">
        <f t="shared" si="3"/>
        <v>1204</v>
      </c>
    </row>
    <row r="55" spans="1:19">
      <c r="A55" s="9">
        <v>2700</v>
      </c>
      <c r="B55" s="9">
        <v>208</v>
      </c>
      <c r="C55" s="9">
        <v>927</v>
      </c>
      <c r="D55" s="9">
        <v>1090</v>
      </c>
      <c r="E55" s="9">
        <v>1226</v>
      </c>
      <c r="F55" s="9">
        <v>208</v>
      </c>
      <c r="G55" s="9">
        <v>927</v>
      </c>
      <c r="H55" s="9">
        <v>1090</v>
      </c>
      <c r="I55" s="9">
        <v>1226</v>
      </c>
      <c r="K55" s="9">
        <f t="shared" si="1"/>
        <v>2725</v>
      </c>
      <c r="L55" s="17">
        <f t="shared" si="3"/>
        <v>208</v>
      </c>
      <c r="M55" s="17">
        <f t="shared" si="3"/>
        <v>927</v>
      </c>
      <c r="N55" s="17">
        <f t="shared" si="3"/>
        <v>1090</v>
      </c>
      <c r="O55" s="17">
        <f t="shared" si="3"/>
        <v>1226</v>
      </c>
      <c r="P55" s="17">
        <f t="shared" si="3"/>
        <v>208</v>
      </c>
      <c r="Q55" s="17">
        <f t="shared" si="3"/>
        <v>927</v>
      </c>
      <c r="R55" s="17">
        <f t="shared" si="3"/>
        <v>1090</v>
      </c>
      <c r="S55" s="17">
        <f t="shared" si="3"/>
        <v>1226</v>
      </c>
    </row>
    <row r="56" spans="1:19">
      <c r="A56" s="9">
        <v>2750</v>
      </c>
      <c r="B56" s="9">
        <v>212</v>
      </c>
      <c r="C56" s="9">
        <v>944</v>
      </c>
      <c r="D56" s="9">
        <v>1110</v>
      </c>
      <c r="E56" s="9">
        <v>1249</v>
      </c>
      <c r="F56" s="9">
        <v>212</v>
      </c>
      <c r="G56" s="9">
        <v>944</v>
      </c>
      <c r="H56" s="9">
        <v>1110</v>
      </c>
      <c r="I56" s="9">
        <v>1249</v>
      </c>
      <c r="K56" s="9">
        <f t="shared" si="1"/>
        <v>2775</v>
      </c>
      <c r="L56" s="17">
        <f t="shared" si="3"/>
        <v>212</v>
      </c>
      <c r="M56" s="17">
        <f t="shared" si="3"/>
        <v>944</v>
      </c>
      <c r="N56" s="17">
        <f t="shared" si="3"/>
        <v>1110</v>
      </c>
      <c r="O56" s="17">
        <f t="shared" si="3"/>
        <v>1249</v>
      </c>
      <c r="P56" s="17">
        <f t="shared" si="3"/>
        <v>212</v>
      </c>
      <c r="Q56" s="17">
        <f t="shared" si="3"/>
        <v>944</v>
      </c>
      <c r="R56" s="17">
        <f t="shared" si="3"/>
        <v>1110</v>
      </c>
      <c r="S56" s="17">
        <f t="shared" si="3"/>
        <v>1249</v>
      </c>
    </row>
    <row r="57" spans="1:19">
      <c r="A57" s="9">
        <v>2800</v>
      </c>
      <c r="B57" s="9">
        <v>216</v>
      </c>
      <c r="C57" s="9">
        <v>961</v>
      </c>
      <c r="D57" s="9">
        <v>1130</v>
      </c>
      <c r="E57" s="9">
        <v>1271</v>
      </c>
      <c r="F57" s="9">
        <v>216</v>
      </c>
      <c r="G57" s="9">
        <v>961</v>
      </c>
      <c r="H57" s="9">
        <v>1130</v>
      </c>
      <c r="I57" s="9">
        <v>1271</v>
      </c>
      <c r="K57" s="9">
        <f t="shared" si="1"/>
        <v>2825</v>
      </c>
      <c r="L57" s="17">
        <f t="shared" si="3"/>
        <v>216</v>
      </c>
      <c r="M57" s="17">
        <f t="shared" si="3"/>
        <v>961</v>
      </c>
      <c r="N57" s="17">
        <f t="shared" si="3"/>
        <v>1130</v>
      </c>
      <c r="O57" s="17">
        <f t="shared" si="3"/>
        <v>1271</v>
      </c>
      <c r="P57" s="17">
        <f t="shared" si="3"/>
        <v>216</v>
      </c>
      <c r="Q57" s="17">
        <f t="shared" si="3"/>
        <v>961</v>
      </c>
      <c r="R57" s="17">
        <f t="shared" si="3"/>
        <v>1130</v>
      </c>
      <c r="S57" s="17">
        <f t="shared" si="3"/>
        <v>1271</v>
      </c>
    </row>
    <row r="58" spans="1:19">
      <c r="A58" s="9">
        <v>2850</v>
      </c>
      <c r="B58" s="9">
        <v>220</v>
      </c>
      <c r="C58" s="9">
        <v>978</v>
      </c>
      <c r="D58" s="9">
        <v>1150</v>
      </c>
      <c r="E58" s="9">
        <v>1294</v>
      </c>
      <c r="F58" s="9">
        <v>220</v>
      </c>
      <c r="G58" s="9">
        <v>978</v>
      </c>
      <c r="H58" s="9">
        <v>1150</v>
      </c>
      <c r="I58" s="9">
        <v>1294</v>
      </c>
      <c r="K58" s="9">
        <f t="shared" si="1"/>
        <v>2875</v>
      </c>
      <c r="L58" s="17">
        <f t="shared" si="3"/>
        <v>220</v>
      </c>
      <c r="M58" s="17">
        <f t="shared" si="3"/>
        <v>978</v>
      </c>
      <c r="N58" s="17">
        <f t="shared" si="3"/>
        <v>1150</v>
      </c>
      <c r="O58" s="17">
        <f t="shared" si="3"/>
        <v>1294</v>
      </c>
      <c r="P58" s="17">
        <f t="shared" si="3"/>
        <v>220</v>
      </c>
      <c r="Q58" s="17">
        <f t="shared" si="3"/>
        <v>978</v>
      </c>
      <c r="R58" s="17">
        <f t="shared" si="3"/>
        <v>1150</v>
      </c>
      <c r="S58" s="17">
        <f t="shared" si="3"/>
        <v>1294</v>
      </c>
    </row>
    <row r="59" spans="1:19">
      <c r="A59" s="9">
        <v>2900</v>
      </c>
      <c r="B59" s="9">
        <v>224</v>
      </c>
      <c r="C59" s="9">
        <v>995</v>
      </c>
      <c r="D59" s="9">
        <v>1170</v>
      </c>
      <c r="E59" s="9">
        <v>1316</v>
      </c>
      <c r="F59" s="9">
        <v>224</v>
      </c>
      <c r="G59" s="9">
        <v>995</v>
      </c>
      <c r="H59" s="9">
        <v>1170</v>
      </c>
      <c r="I59" s="9">
        <v>1316</v>
      </c>
      <c r="K59" s="9">
        <f t="shared" si="1"/>
        <v>2925</v>
      </c>
      <c r="L59" s="17">
        <f t="shared" si="3"/>
        <v>224</v>
      </c>
      <c r="M59" s="17">
        <f t="shared" si="3"/>
        <v>995</v>
      </c>
      <c r="N59" s="17">
        <f t="shared" si="3"/>
        <v>1170</v>
      </c>
      <c r="O59" s="17">
        <f t="shared" si="3"/>
        <v>1316</v>
      </c>
      <c r="P59" s="17">
        <f t="shared" si="3"/>
        <v>224</v>
      </c>
      <c r="Q59" s="17">
        <f t="shared" si="3"/>
        <v>995</v>
      </c>
      <c r="R59" s="17">
        <f t="shared" si="3"/>
        <v>1170</v>
      </c>
      <c r="S59" s="17">
        <f t="shared" si="3"/>
        <v>1316</v>
      </c>
    </row>
    <row r="60" spans="1:19">
      <c r="A60" s="9">
        <v>2950</v>
      </c>
      <c r="B60" s="9">
        <v>228</v>
      </c>
      <c r="C60" s="9">
        <v>1012</v>
      </c>
      <c r="D60" s="9">
        <v>1190</v>
      </c>
      <c r="E60" s="9">
        <v>1339</v>
      </c>
      <c r="F60" s="9">
        <v>228</v>
      </c>
      <c r="G60" s="9">
        <v>1012</v>
      </c>
      <c r="H60" s="9">
        <v>1190</v>
      </c>
      <c r="I60" s="9">
        <v>1339</v>
      </c>
      <c r="K60" s="9">
        <f t="shared" si="1"/>
        <v>2975</v>
      </c>
      <c r="L60" s="17">
        <f t="shared" si="3"/>
        <v>228</v>
      </c>
      <c r="M60" s="17">
        <f t="shared" si="3"/>
        <v>1012</v>
      </c>
      <c r="N60" s="17">
        <f t="shared" si="3"/>
        <v>1190</v>
      </c>
      <c r="O60" s="17">
        <f t="shared" si="3"/>
        <v>1339</v>
      </c>
      <c r="P60" s="17">
        <f t="shared" si="3"/>
        <v>228</v>
      </c>
      <c r="Q60" s="17">
        <f t="shared" si="3"/>
        <v>1012</v>
      </c>
      <c r="R60" s="17">
        <f t="shared" si="3"/>
        <v>1190</v>
      </c>
      <c r="S60" s="17">
        <f t="shared" si="3"/>
        <v>1339</v>
      </c>
    </row>
    <row r="61" spans="1:19">
      <c r="A61" s="9">
        <v>3000</v>
      </c>
      <c r="B61" s="9">
        <v>231</v>
      </c>
      <c r="C61" s="9">
        <v>1029</v>
      </c>
      <c r="D61" s="9">
        <v>1210</v>
      </c>
      <c r="E61" s="9">
        <v>1361</v>
      </c>
      <c r="F61" s="9">
        <v>231</v>
      </c>
      <c r="G61" s="9">
        <v>1029</v>
      </c>
      <c r="H61" s="9">
        <v>1210</v>
      </c>
      <c r="I61" s="9">
        <v>1361</v>
      </c>
      <c r="K61" s="9">
        <f t="shared" si="1"/>
        <v>3025</v>
      </c>
      <c r="L61" s="17">
        <f t="shared" si="3"/>
        <v>231</v>
      </c>
      <c r="M61" s="17">
        <f t="shared" si="3"/>
        <v>1029</v>
      </c>
      <c r="N61" s="17">
        <f t="shared" si="3"/>
        <v>1210</v>
      </c>
      <c r="O61" s="17">
        <f t="shared" si="3"/>
        <v>1361</v>
      </c>
      <c r="P61" s="17">
        <f t="shared" si="3"/>
        <v>231</v>
      </c>
      <c r="Q61" s="17">
        <f t="shared" si="3"/>
        <v>1029</v>
      </c>
      <c r="R61" s="17">
        <f t="shared" si="3"/>
        <v>1210</v>
      </c>
      <c r="S61" s="17">
        <f t="shared" si="3"/>
        <v>1361</v>
      </c>
    </row>
    <row r="62" spans="1:19">
      <c r="A62" s="9">
        <v>3050</v>
      </c>
      <c r="B62" s="9">
        <v>235</v>
      </c>
      <c r="C62" s="9">
        <v>1046</v>
      </c>
      <c r="D62" s="9">
        <v>1230</v>
      </c>
      <c r="E62" s="9">
        <v>1384</v>
      </c>
      <c r="F62" s="9">
        <v>235</v>
      </c>
      <c r="G62" s="9">
        <v>1046</v>
      </c>
      <c r="H62" s="9">
        <v>1230</v>
      </c>
      <c r="I62" s="9">
        <v>1384</v>
      </c>
      <c r="K62" s="9">
        <f t="shared" si="1"/>
        <v>3075</v>
      </c>
      <c r="L62" s="17">
        <f t="shared" si="3"/>
        <v>235</v>
      </c>
      <c r="M62" s="17">
        <f t="shared" si="3"/>
        <v>1046</v>
      </c>
      <c r="N62" s="17">
        <f t="shared" si="3"/>
        <v>1230</v>
      </c>
      <c r="O62" s="17">
        <f t="shared" si="3"/>
        <v>1384</v>
      </c>
      <c r="P62" s="17">
        <f t="shared" si="3"/>
        <v>235</v>
      </c>
      <c r="Q62" s="17">
        <f t="shared" si="3"/>
        <v>1046</v>
      </c>
      <c r="R62" s="17">
        <f t="shared" si="3"/>
        <v>1230</v>
      </c>
      <c r="S62" s="17">
        <f t="shared" si="3"/>
        <v>1384</v>
      </c>
    </row>
    <row r="63" spans="1:19">
      <c r="A63" s="9">
        <v>3100</v>
      </c>
      <c r="B63" s="9">
        <v>239</v>
      </c>
      <c r="C63" s="9">
        <v>1063</v>
      </c>
      <c r="D63" s="9">
        <v>1250</v>
      </c>
      <c r="E63" s="9">
        <v>1406</v>
      </c>
      <c r="F63" s="9">
        <v>239</v>
      </c>
      <c r="G63" s="9">
        <v>1063</v>
      </c>
      <c r="H63" s="9">
        <v>1250</v>
      </c>
      <c r="I63" s="9">
        <v>1406</v>
      </c>
      <c r="K63" s="9">
        <f t="shared" si="1"/>
        <v>3125</v>
      </c>
      <c r="L63" s="17">
        <f t="shared" si="3"/>
        <v>239</v>
      </c>
      <c r="M63" s="17">
        <f t="shared" si="3"/>
        <v>1063</v>
      </c>
      <c r="N63" s="17">
        <f t="shared" si="3"/>
        <v>1250</v>
      </c>
      <c r="O63" s="17">
        <f t="shared" si="3"/>
        <v>1406</v>
      </c>
      <c r="P63" s="17">
        <f t="shared" si="3"/>
        <v>239</v>
      </c>
      <c r="Q63" s="17">
        <f t="shared" si="3"/>
        <v>1063</v>
      </c>
      <c r="R63" s="17">
        <f t="shared" si="3"/>
        <v>1250</v>
      </c>
      <c r="S63" s="17">
        <f t="shared" si="3"/>
        <v>1406</v>
      </c>
    </row>
    <row r="64" spans="1:19">
      <c r="A64" s="9">
        <v>3150</v>
      </c>
      <c r="B64" s="9">
        <v>243</v>
      </c>
      <c r="C64" s="9">
        <v>1080</v>
      </c>
      <c r="D64" s="9">
        <v>1270</v>
      </c>
      <c r="E64" s="9">
        <v>1429</v>
      </c>
      <c r="F64" s="9">
        <v>243</v>
      </c>
      <c r="G64" s="9">
        <v>1080</v>
      </c>
      <c r="H64" s="9">
        <v>1270</v>
      </c>
      <c r="I64" s="9">
        <v>1429</v>
      </c>
      <c r="K64" s="9">
        <f t="shared" si="1"/>
        <v>3175</v>
      </c>
      <c r="L64" s="17">
        <f t="shared" si="3"/>
        <v>243</v>
      </c>
      <c r="M64" s="17">
        <f t="shared" si="3"/>
        <v>1080</v>
      </c>
      <c r="N64" s="17">
        <f t="shared" si="3"/>
        <v>1270</v>
      </c>
      <c r="O64" s="17">
        <f t="shared" si="3"/>
        <v>1429</v>
      </c>
      <c r="P64" s="17">
        <f t="shared" si="3"/>
        <v>243</v>
      </c>
      <c r="Q64" s="17">
        <f t="shared" si="3"/>
        <v>1080</v>
      </c>
      <c r="R64" s="17">
        <f t="shared" si="3"/>
        <v>1270</v>
      </c>
      <c r="S64" s="17">
        <f t="shared" si="3"/>
        <v>1429</v>
      </c>
    </row>
    <row r="65" spans="1:19">
      <c r="A65" s="9">
        <v>3200</v>
      </c>
      <c r="B65" s="9">
        <v>247</v>
      </c>
      <c r="C65" s="9">
        <v>1097</v>
      </c>
      <c r="D65" s="9">
        <v>1290</v>
      </c>
      <c r="E65" s="9">
        <v>1451</v>
      </c>
      <c r="F65" s="9">
        <v>247</v>
      </c>
      <c r="G65" s="9">
        <v>1097</v>
      </c>
      <c r="H65" s="9">
        <v>1290</v>
      </c>
      <c r="I65" s="9">
        <v>1451</v>
      </c>
      <c r="K65" s="9">
        <f t="shared" si="1"/>
        <v>3225</v>
      </c>
      <c r="L65" s="17">
        <f t="shared" si="3"/>
        <v>247</v>
      </c>
      <c r="M65" s="17">
        <f t="shared" si="3"/>
        <v>1097</v>
      </c>
      <c r="N65" s="17">
        <f t="shared" si="3"/>
        <v>1290</v>
      </c>
      <c r="O65" s="17">
        <f t="shared" si="3"/>
        <v>1451</v>
      </c>
      <c r="P65" s="17">
        <f t="shared" si="3"/>
        <v>247</v>
      </c>
      <c r="Q65" s="17">
        <f t="shared" si="3"/>
        <v>1097</v>
      </c>
      <c r="R65" s="17">
        <f t="shared" si="3"/>
        <v>1290</v>
      </c>
      <c r="S65" s="17">
        <f t="shared" si="3"/>
        <v>1451</v>
      </c>
    </row>
    <row r="66" spans="1:19">
      <c r="A66" s="9">
        <v>3250</v>
      </c>
      <c r="B66" s="9">
        <v>251</v>
      </c>
      <c r="C66" s="9">
        <v>1114</v>
      </c>
      <c r="D66" s="9">
        <v>1310</v>
      </c>
      <c r="E66" s="9">
        <v>1474</v>
      </c>
      <c r="F66" s="9">
        <v>251</v>
      </c>
      <c r="G66" s="9">
        <v>1114</v>
      </c>
      <c r="H66" s="9">
        <v>1310</v>
      </c>
      <c r="I66" s="9">
        <v>1474</v>
      </c>
      <c r="K66" s="9">
        <f t="shared" ref="K66:K129" si="4">50*ROUND((A66-25)/50,0)+25</f>
        <v>3275</v>
      </c>
      <c r="L66" s="17">
        <f t="shared" si="3"/>
        <v>251</v>
      </c>
      <c r="M66" s="17">
        <f t="shared" si="3"/>
        <v>1114</v>
      </c>
      <c r="N66" s="17">
        <f t="shared" si="3"/>
        <v>1310</v>
      </c>
      <c r="O66" s="17">
        <f t="shared" si="3"/>
        <v>1474</v>
      </c>
      <c r="P66" s="17">
        <f t="shared" si="3"/>
        <v>251</v>
      </c>
      <c r="Q66" s="17">
        <f t="shared" si="3"/>
        <v>1114</v>
      </c>
      <c r="R66" s="17">
        <f t="shared" si="3"/>
        <v>1310</v>
      </c>
      <c r="S66" s="17">
        <f t="shared" si="3"/>
        <v>1474</v>
      </c>
    </row>
    <row r="67" spans="1:19">
      <c r="A67" s="9">
        <v>3300</v>
      </c>
      <c r="B67" s="9">
        <v>254</v>
      </c>
      <c r="C67" s="9">
        <v>1131</v>
      </c>
      <c r="D67" s="9">
        <v>1330</v>
      </c>
      <c r="E67" s="9">
        <v>1496</v>
      </c>
      <c r="F67" s="9">
        <v>254</v>
      </c>
      <c r="G67" s="9">
        <v>1131</v>
      </c>
      <c r="H67" s="9">
        <v>1330</v>
      </c>
      <c r="I67" s="9">
        <v>1496</v>
      </c>
      <c r="K67" s="9">
        <f t="shared" si="4"/>
        <v>3325</v>
      </c>
      <c r="L67" s="17">
        <f t="shared" si="3"/>
        <v>254</v>
      </c>
      <c r="M67" s="17">
        <f t="shared" si="3"/>
        <v>1131</v>
      </c>
      <c r="N67" s="17">
        <f t="shared" si="3"/>
        <v>1330</v>
      </c>
      <c r="O67" s="17">
        <f t="shared" si="3"/>
        <v>1496</v>
      </c>
      <c r="P67" s="17">
        <f t="shared" si="3"/>
        <v>254</v>
      </c>
      <c r="Q67" s="17">
        <f t="shared" si="3"/>
        <v>1131</v>
      </c>
      <c r="R67" s="17">
        <f t="shared" si="3"/>
        <v>1330</v>
      </c>
      <c r="S67" s="17">
        <f t="shared" si="3"/>
        <v>1496</v>
      </c>
    </row>
    <row r="68" spans="1:19">
      <c r="A68" s="9">
        <v>3350</v>
      </c>
      <c r="B68" s="9">
        <v>258</v>
      </c>
      <c r="C68" s="9">
        <v>1148</v>
      </c>
      <c r="D68" s="9">
        <v>1350</v>
      </c>
      <c r="E68" s="9">
        <v>1519</v>
      </c>
      <c r="F68" s="9">
        <v>258</v>
      </c>
      <c r="G68" s="9">
        <v>1148</v>
      </c>
      <c r="H68" s="9">
        <v>1350</v>
      </c>
      <c r="I68" s="9">
        <v>1519</v>
      </c>
      <c r="K68" s="9">
        <f t="shared" si="4"/>
        <v>3375</v>
      </c>
      <c r="L68" s="17">
        <f t="shared" si="3"/>
        <v>258</v>
      </c>
      <c r="M68" s="17">
        <f t="shared" si="3"/>
        <v>1148</v>
      </c>
      <c r="N68" s="17">
        <f t="shared" si="3"/>
        <v>1350</v>
      </c>
      <c r="O68" s="17">
        <f t="shared" si="3"/>
        <v>1519</v>
      </c>
      <c r="P68" s="17">
        <f t="shared" si="3"/>
        <v>258</v>
      </c>
      <c r="Q68" s="17">
        <f t="shared" si="3"/>
        <v>1148</v>
      </c>
      <c r="R68" s="17">
        <f t="shared" si="3"/>
        <v>1350</v>
      </c>
      <c r="S68" s="17">
        <f t="shared" si="3"/>
        <v>1519</v>
      </c>
    </row>
    <row r="69" spans="1:19">
      <c r="A69" s="9">
        <v>3400</v>
      </c>
      <c r="B69" s="9">
        <v>262</v>
      </c>
      <c r="C69" s="9">
        <v>1165</v>
      </c>
      <c r="D69" s="9">
        <v>1370</v>
      </c>
      <c r="E69" s="9">
        <v>1541</v>
      </c>
      <c r="F69" s="9">
        <v>262</v>
      </c>
      <c r="G69" s="9">
        <v>1165</v>
      </c>
      <c r="H69" s="9">
        <v>1370</v>
      </c>
      <c r="I69" s="9">
        <v>1541</v>
      </c>
      <c r="K69" s="9">
        <f t="shared" si="4"/>
        <v>3425</v>
      </c>
      <c r="L69" s="17">
        <f t="shared" si="3"/>
        <v>262</v>
      </c>
      <c r="M69" s="17">
        <f t="shared" si="3"/>
        <v>1165</v>
      </c>
      <c r="N69" s="17">
        <f t="shared" si="3"/>
        <v>1370</v>
      </c>
      <c r="O69" s="17">
        <f t="shared" si="3"/>
        <v>1541</v>
      </c>
      <c r="P69" s="17">
        <f t="shared" si="3"/>
        <v>262</v>
      </c>
      <c r="Q69" s="17">
        <f t="shared" si="3"/>
        <v>1165</v>
      </c>
      <c r="R69" s="17">
        <f t="shared" si="3"/>
        <v>1370</v>
      </c>
      <c r="S69" s="17">
        <f t="shared" si="3"/>
        <v>1541</v>
      </c>
    </row>
    <row r="70" spans="1:19">
      <c r="A70" s="9">
        <v>3450</v>
      </c>
      <c r="B70" s="9">
        <v>266</v>
      </c>
      <c r="C70" s="9">
        <v>1182</v>
      </c>
      <c r="D70" s="9">
        <v>1390</v>
      </c>
      <c r="E70" s="9">
        <v>1564</v>
      </c>
      <c r="F70" s="9">
        <v>266</v>
      </c>
      <c r="G70" s="9">
        <v>1182</v>
      </c>
      <c r="H70" s="9">
        <v>1390</v>
      </c>
      <c r="I70" s="9">
        <v>1564</v>
      </c>
      <c r="K70" s="9">
        <f t="shared" si="4"/>
        <v>3475</v>
      </c>
      <c r="L70" s="17">
        <f t="shared" si="3"/>
        <v>266</v>
      </c>
      <c r="M70" s="17">
        <f t="shared" si="3"/>
        <v>1182</v>
      </c>
      <c r="N70" s="17">
        <f t="shared" si="3"/>
        <v>1390</v>
      </c>
      <c r="O70" s="17">
        <f t="shared" si="3"/>
        <v>1564</v>
      </c>
      <c r="P70" s="17">
        <f t="shared" si="3"/>
        <v>266</v>
      </c>
      <c r="Q70" s="17">
        <f t="shared" si="3"/>
        <v>1182</v>
      </c>
      <c r="R70" s="17">
        <f t="shared" si="3"/>
        <v>1390</v>
      </c>
      <c r="S70" s="17">
        <f t="shared" si="3"/>
        <v>1564</v>
      </c>
    </row>
    <row r="71" spans="1:19">
      <c r="A71" s="9">
        <v>3500</v>
      </c>
      <c r="B71" s="9">
        <v>270</v>
      </c>
      <c r="C71" s="9">
        <v>1199</v>
      </c>
      <c r="D71" s="9">
        <v>1410</v>
      </c>
      <c r="E71" s="9">
        <v>1586</v>
      </c>
      <c r="F71" s="9">
        <v>270</v>
      </c>
      <c r="G71" s="9">
        <v>1199</v>
      </c>
      <c r="H71" s="9">
        <v>1410</v>
      </c>
      <c r="I71" s="9">
        <v>1586</v>
      </c>
      <c r="K71" s="9">
        <f t="shared" si="4"/>
        <v>3525</v>
      </c>
      <c r="L71" s="17">
        <f t="shared" si="3"/>
        <v>270</v>
      </c>
      <c r="M71" s="17">
        <f t="shared" si="3"/>
        <v>1199</v>
      </c>
      <c r="N71" s="17">
        <f t="shared" si="3"/>
        <v>1410</v>
      </c>
      <c r="O71" s="17">
        <f t="shared" si="3"/>
        <v>1586</v>
      </c>
      <c r="P71" s="17">
        <f t="shared" si="3"/>
        <v>270</v>
      </c>
      <c r="Q71" s="17">
        <f t="shared" si="3"/>
        <v>1199</v>
      </c>
      <c r="R71" s="17">
        <f t="shared" si="3"/>
        <v>1410</v>
      </c>
      <c r="S71" s="17">
        <f t="shared" si="3"/>
        <v>1586</v>
      </c>
    </row>
    <row r="72" spans="1:19">
      <c r="A72" s="9">
        <v>3550</v>
      </c>
      <c r="B72" s="9">
        <v>273</v>
      </c>
      <c r="C72" s="9">
        <v>1216</v>
      </c>
      <c r="D72" s="9">
        <v>1430</v>
      </c>
      <c r="E72" s="9">
        <v>1609</v>
      </c>
      <c r="F72" s="9">
        <v>273</v>
      </c>
      <c r="G72" s="9">
        <v>1216</v>
      </c>
      <c r="H72" s="9">
        <v>1430</v>
      </c>
      <c r="I72" s="9">
        <v>1609</v>
      </c>
      <c r="K72" s="9">
        <f t="shared" si="4"/>
        <v>3575</v>
      </c>
      <c r="L72" s="17">
        <f t="shared" si="3"/>
        <v>273</v>
      </c>
      <c r="M72" s="17">
        <f t="shared" si="3"/>
        <v>1216</v>
      </c>
      <c r="N72" s="17">
        <f t="shared" si="3"/>
        <v>1430</v>
      </c>
      <c r="O72" s="17">
        <f t="shared" si="3"/>
        <v>1609</v>
      </c>
      <c r="P72" s="17">
        <f t="shared" si="3"/>
        <v>273</v>
      </c>
      <c r="Q72" s="17">
        <f t="shared" si="3"/>
        <v>1216</v>
      </c>
      <c r="R72" s="17">
        <f t="shared" si="3"/>
        <v>1430</v>
      </c>
      <c r="S72" s="17">
        <f t="shared" si="3"/>
        <v>1609</v>
      </c>
    </row>
    <row r="73" spans="1:19">
      <c r="A73" s="9">
        <v>3600</v>
      </c>
      <c r="B73" s="9">
        <v>277</v>
      </c>
      <c r="C73" s="9">
        <v>1233</v>
      </c>
      <c r="D73" s="9">
        <v>1450</v>
      </c>
      <c r="E73" s="9">
        <v>1631</v>
      </c>
      <c r="F73" s="9">
        <v>277</v>
      </c>
      <c r="G73" s="9">
        <v>1233</v>
      </c>
      <c r="H73" s="9">
        <v>1450</v>
      </c>
      <c r="I73" s="9">
        <v>1631</v>
      </c>
      <c r="K73" s="9">
        <f t="shared" si="4"/>
        <v>3625</v>
      </c>
      <c r="L73" s="17">
        <f t="shared" si="3"/>
        <v>277</v>
      </c>
      <c r="M73" s="17">
        <f t="shared" si="3"/>
        <v>1233</v>
      </c>
      <c r="N73" s="17">
        <f t="shared" si="3"/>
        <v>1450</v>
      </c>
      <c r="O73" s="17">
        <f t="shared" si="3"/>
        <v>1631</v>
      </c>
      <c r="P73" s="17">
        <f t="shared" si="3"/>
        <v>277</v>
      </c>
      <c r="Q73" s="17">
        <f t="shared" si="3"/>
        <v>1233</v>
      </c>
      <c r="R73" s="17">
        <f t="shared" si="3"/>
        <v>1450</v>
      </c>
      <c r="S73" s="17">
        <f t="shared" si="3"/>
        <v>1631</v>
      </c>
    </row>
    <row r="74" spans="1:19">
      <c r="A74" s="9">
        <v>3650</v>
      </c>
      <c r="B74" s="9">
        <v>281</v>
      </c>
      <c r="C74" s="9">
        <v>1250</v>
      </c>
      <c r="D74" s="9">
        <v>1470</v>
      </c>
      <c r="E74" s="9">
        <v>1654</v>
      </c>
      <c r="F74" s="9">
        <v>281</v>
      </c>
      <c r="G74" s="9">
        <v>1250</v>
      </c>
      <c r="H74" s="9">
        <v>1470</v>
      </c>
      <c r="I74" s="9">
        <v>1654</v>
      </c>
      <c r="K74" s="9">
        <f t="shared" si="4"/>
        <v>3675</v>
      </c>
      <c r="L74" s="17">
        <f t="shared" si="3"/>
        <v>281</v>
      </c>
      <c r="M74" s="17">
        <f t="shared" si="3"/>
        <v>1250</v>
      </c>
      <c r="N74" s="17">
        <f t="shared" si="3"/>
        <v>1470</v>
      </c>
      <c r="O74" s="17">
        <f t="shared" si="3"/>
        <v>1654</v>
      </c>
      <c r="P74" s="17">
        <f t="shared" si="3"/>
        <v>281</v>
      </c>
      <c r="Q74" s="17">
        <f t="shared" si="3"/>
        <v>1250</v>
      </c>
      <c r="R74" s="17">
        <f t="shared" si="3"/>
        <v>1470</v>
      </c>
      <c r="S74" s="17">
        <f t="shared" si="3"/>
        <v>1654</v>
      </c>
    </row>
    <row r="75" spans="1:19">
      <c r="A75" s="9">
        <v>3700</v>
      </c>
      <c r="B75" s="9">
        <v>285</v>
      </c>
      <c r="C75" s="9">
        <v>1267</v>
      </c>
      <c r="D75" s="9">
        <v>1490</v>
      </c>
      <c r="E75" s="9">
        <v>1676</v>
      </c>
      <c r="F75" s="9">
        <v>285</v>
      </c>
      <c r="G75" s="9">
        <v>1267</v>
      </c>
      <c r="H75" s="9">
        <v>1490</v>
      </c>
      <c r="I75" s="9">
        <v>1676</v>
      </c>
      <c r="K75" s="9">
        <f t="shared" si="4"/>
        <v>3725</v>
      </c>
      <c r="L75" s="17">
        <f t="shared" si="3"/>
        <v>285</v>
      </c>
      <c r="M75" s="17">
        <f t="shared" si="3"/>
        <v>1267</v>
      </c>
      <c r="N75" s="17">
        <f t="shared" si="3"/>
        <v>1490</v>
      </c>
      <c r="O75" s="17">
        <f t="shared" si="3"/>
        <v>1676</v>
      </c>
      <c r="P75" s="17">
        <f t="shared" si="3"/>
        <v>285</v>
      </c>
      <c r="Q75" s="17">
        <f t="shared" si="3"/>
        <v>1267</v>
      </c>
      <c r="R75" s="17">
        <f t="shared" si="3"/>
        <v>1490</v>
      </c>
      <c r="S75" s="17">
        <f t="shared" si="3"/>
        <v>1676</v>
      </c>
    </row>
    <row r="76" spans="1:19">
      <c r="A76" s="9">
        <v>3750</v>
      </c>
      <c r="B76" s="9">
        <v>289</v>
      </c>
      <c r="C76" s="9">
        <v>1284</v>
      </c>
      <c r="D76" s="9">
        <v>1510</v>
      </c>
      <c r="E76" s="9">
        <v>1699</v>
      </c>
      <c r="F76" s="9">
        <v>289</v>
      </c>
      <c r="G76" s="9">
        <v>1284</v>
      </c>
      <c r="H76" s="9">
        <v>1510</v>
      </c>
      <c r="I76" s="9">
        <v>1699</v>
      </c>
      <c r="K76" s="9">
        <f t="shared" si="4"/>
        <v>3775</v>
      </c>
      <c r="L76" s="17">
        <f t="shared" si="3"/>
        <v>289</v>
      </c>
      <c r="M76" s="17">
        <f t="shared" si="3"/>
        <v>1284</v>
      </c>
      <c r="N76" s="17">
        <f t="shared" si="3"/>
        <v>1510</v>
      </c>
      <c r="O76" s="17">
        <f t="shared" si="3"/>
        <v>1699</v>
      </c>
      <c r="P76" s="17">
        <f t="shared" si="3"/>
        <v>289</v>
      </c>
      <c r="Q76" s="17">
        <f t="shared" si="3"/>
        <v>1284</v>
      </c>
      <c r="R76" s="17">
        <f t="shared" si="3"/>
        <v>1510</v>
      </c>
      <c r="S76" s="17">
        <f t="shared" si="3"/>
        <v>1699</v>
      </c>
    </row>
    <row r="77" spans="1:19">
      <c r="A77" s="9">
        <v>3800</v>
      </c>
      <c r="B77" s="9">
        <v>293</v>
      </c>
      <c r="C77" s="9">
        <v>1301</v>
      </c>
      <c r="D77" s="9">
        <v>1530</v>
      </c>
      <c r="E77" s="9">
        <v>1721</v>
      </c>
      <c r="F77" s="9">
        <v>293</v>
      </c>
      <c r="G77" s="9">
        <v>1301</v>
      </c>
      <c r="H77" s="9">
        <v>1530</v>
      </c>
      <c r="I77" s="9">
        <v>1721</v>
      </c>
      <c r="K77" s="9">
        <f t="shared" si="4"/>
        <v>3825</v>
      </c>
      <c r="L77" s="17">
        <f t="shared" si="3"/>
        <v>293</v>
      </c>
      <c r="M77" s="17">
        <f t="shared" si="3"/>
        <v>1301</v>
      </c>
      <c r="N77" s="17">
        <f t="shared" si="3"/>
        <v>1530</v>
      </c>
      <c r="O77" s="17">
        <f t="shared" si="3"/>
        <v>1721</v>
      </c>
      <c r="P77" s="17">
        <f t="shared" si="3"/>
        <v>293</v>
      </c>
      <c r="Q77" s="17">
        <f t="shared" si="3"/>
        <v>1301</v>
      </c>
      <c r="R77" s="17">
        <f t="shared" si="3"/>
        <v>1530</v>
      </c>
      <c r="S77" s="17">
        <f t="shared" si="3"/>
        <v>1721</v>
      </c>
    </row>
    <row r="78" spans="1:19">
      <c r="A78" s="9">
        <v>3850</v>
      </c>
      <c r="B78" s="9">
        <v>296</v>
      </c>
      <c r="C78" s="9">
        <v>1318</v>
      </c>
      <c r="D78" s="9">
        <v>1550</v>
      </c>
      <c r="E78" s="9">
        <v>1744</v>
      </c>
      <c r="F78" s="9">
        <v>296</v>
      </c>
      <c r="G78" s="9">
        <v>1318</v>
      </c>
      <c r="H78" s="9">
        <v>1550</v>
      </c>
      <c r="I78" s="9">
        <v>1744</v>
      </c>
      <c r="K78" s="9">
        <f t="shared" si="4"/>
        <v>3875</v>
      </c>
      <c r="L78" s="17">
        <f t="shared" si="3"/>
        <v>296</v>
      </c>
      <c r="M78" s="17">
        <f t="shared" si="3"/>
        <v>1318</v>
      </c>
      <c r="N78" s="17">
        <f t="shared" si="3"/>
        <v>1550</v>
      </c>
      <c r="O78" s="17">
        <f t="shared" si="3"/>
        <v>1744</v>
      </c>
      <c r="P78" s="17">
        <f t="shared" si="3"/>
        <v>296</v>
      </c>
      <c r="Q78" s="17">
        <f t="shared" si="3"/>
        <v>1318</v>
      </c>
      <c r="R78" s="17">
        <f t="shared" si="3"/>
        <v>1550</v>
      </c>
      <c r="S78" s="17">
        <f t="shared" ref="S78:S141" si="5">ROUND(IF($K78&lt;0,0,IF($K78&lt;AB$1,AB$2*$K78,IF($K78&lt;AB$4,AB$3,IF($K78&lt;AB$6,AB$3-AB$5*($K78-AB$4),0)))),0)</f>
        <v>1744</v>
      </c>
    </row>
    <row r="79" spans="1:19">
      <c r="A79" s="9">
        <v>3900</v>
      </c>
      <c r="B79" s="9">
        <v>300</v>
      </c>
      <c r="C79" s="9">
        <v>1335</v>
      </c>
      <c r="D79" s="9">
        <v>1570</v>
      </c>
      <c r="E79" s="9">
        <v>1766</v>
      </c>
      <c r="F79" s="9">
        <v>300</v>
      </c>
      <c r="G79" s="9">
        <v>1335</v>
      </c>
      <c r="H79" s="9">
        <v>1570</v>
      </c>
      <c r="I79" s="9">
        <v>1766</v>
      </c>
      <c r="K79" s="9">
        <f t="shared" si="4"/>
        <v>3925</v>
      </c>
      <c r="L79" s="17">
        <f t="shared" ref="L79:R115" si="6">ROUND(IF($K79&lt;0,0,IF($K79&lt;U$1,U$2*$K79,IF($K79&lt;U$4,U$3,IF($K79&lt;U$6,U$3-U$5*($K79-U$4),0)))),0)</f>
        <v>300</v>
      </c>
      <c r="M79" s="17">
        <f t="shared" si="6"/>
        <v>1335</v>
      </c>
      <c r="N79" s="17">
        <f t="shared" si="6"/>
        <v>1570</v>
      </c>
      <c r="O79" s="17">
        <f t="shared" si="6"/>
        <v>1766</v>
      </c>
      <c r="P79" s="17">
        <f t="shared" si="6"/>
        <v>300</v>
      </c>
      <c r="Q79" s="17">
        <f t="shared" si="6"/>
        <v>1335</v>
      </c>
      <c r="R79" s="17">
        <f t="shared" si="6"/>
        <v>1570</v>
      </c>
      <c r="S79" s="17">
        <f t="shared" si="5"/>
        <v>1766</v>
      </c>
    </row>
    <row r="80" spans="1:19">
      <c r="A80" s="9">
        <v>3950</v>
      </c>
      <c r="B80" s="9">
        <v>304</v>
      </c>
      <c r="C80" s="9">
        <v>1352</v>
      </c>
      <c r="D80" s="9">
        <v>1590</v>
      </c>
      <c r="E80" s="9">
        <v>1789</v>
      </c>
      <c r="F80" s="9">
        <v>304</v>
      </c>
      <c r="G80" s="9">
        <v>1352</v>
      </c>
      <c r="H80" s="9">
        <v>1590</v>
      </c>
      <c r="I80" s="9">
        <v>1789</v>
      </c>
      <c r="K80" s="9">
        <f t="shared" si="4"/>
        <v>3975</v>
      </c>
      <c r="L80" s="17">
        <f t="shared" si="6"/>
        <v>304</v>
      </c>
      <c r="M80" s="17">
        <f t="shared" si="6"/>
        <v>1352</v>
      </c>
      <c r="N80" s="17">
        <f t="shared" si="6"/>
        <v>1590</v>
      </c>
      <c r="O80" s="17">
        <f t="shared" si="6"/>
        <v>1789</v>
      </c>
      <c r="P80" s="17">
        <f t="shared" si="6"/>
        <v>304</v>
      </c>
      <c r="Q80" s="17">
        <f t="shared" si="6"/>
        <v>1352</v>
      </c>
      <c r="R80" s="17">
        <f t="shared" si="6"/>
        <v>1590</v>
      </c>
      <c r="S80" s="17">
        <f t="shared" si="5"/>
        <v>1789</v>
      </c>
    </row>
    <row r="81" spans="1:19">
      <c r="A81" s="9">
        <v>4000</v>
      </c>
      <c r="B81" s="9">
        <v>308</v>
      </c>
      <c r="C81" s="9">
        <v>1369</v>
      </c>
      <c r="D81" s="9">
        <v>1610</v>
      </c>
      <c r="E81" s="9">
        <v>1811</v>
      </c>
      <c r="F81" s="9">
        <v>308</v>
      </c>
      <c r="G81" s="9">
        <v>1369</v>
      </c>
      <c r="H81" s="9">
        <v>1610</v>
      </c>
      <c r="I81" s="9">
        <v>1811</v>
      </c>
      <c r="K81" s="9">
        <f t="shared" si="4"/>
        <v>4025</v>
      </c>
      <c r="L81" s="17">
        <f t="shared" si="6"/>
        <v>308</v>
      </c>
      <c r="M81" s="17">
        <f t="shared" si="6"/>
        <v>1369</v>
      </c>
      <c r="N81" s="17">
        <f t="shared" si="6"/>
        <v>1610</v>
      </c>
      <c r="O81" s="17">
        <f t="shared" si="6"/>
        <v>1811</v>
      </c>
      <c r="P81" s="17">
        <f t="shared" si="6"/>
        <v>308</v>
      </c>
      <c r="Q81" s="17">
        <f t="shared" si="6"/>
        <v>1369</v>
      </c>
      <c r="R81" s="17">
        <f t="shared" si="6"/>
        <v>1610</v>
      </c>
      <c r="S81" s="17">
        <f t="shared" si="5"/>
        <v>1811</v>
      </c>
    </row>
    <row r="82" spans="1:19">
      <c r="A82" s="9">
        <v>4050</v>
      </c>
      <c r="B82" s="9">
        <v>312</v>
      </c>
      <c r="C82" s="9">
        <v>1386</v>
      </c>
      <c r="D82" s="9">
        <v>1630</v>
      </c>
      <c r="E82" s="9">
        <v>1834</v>
      </c>
      <c r="F82" s="9">
        <v>312</v>
      </c>
      <c r="G82" s="9">
        <v>1386</v>
      </c>
      <c r="H82" s="9">
        <v>1630</v>
      </c>
      <c r="I82" s="9">
        <v>1834</v>
      </c>
      <c r="K82" s="9">
        <f t="shared" si="4"/>
        <v>4075</v>
      </c>
      <c r="L82" s="17">
        <f t="shared" si="6"/>
        <v>312</v>
      </c>
      <c r="M82" s="17">
        <f t="shared" si="6"/>
        <v>1386</v>
      </c>
      <c r="N82" s="17">
        <f t="shared" si="6"/>
        <v>1630</v>
      </c>
      <c r="O82" s="17">
        <f t="shared" si="6"/>
        <v>1834</v>
      </c>
      <c r="P82" s="17">
        <f t="shared" si="6"/>
        <v>312</v>
      </c>
      <c r="Q82" s="17">
        <f t="shared" si="6"/>
        <v>1386</v>
      </c>
      <c r="R82" s="17">
        <f t="shared" si="6"/>
        <v>1630</v>
      </c>
      <c r="S82" s="17">
        <f t="shared" si="5"/>
        <v>1834</v>
      </c>
    </row>
    <row r="83" spans="1:19">
      <c r="A83" s="9">
        <v>4100</v>
      </c>
      <c r="B83" s="9">
        <v>316</v>
      </c>
      <c r="C83" s="9">
        <v>1403</v>
      </c>
      <c r="D83" s="9">
        <v>1650</v>
      </c>
      <c r="E83" s="9">
        <v>1856</v>
      </c>
      <c r="F83" s="9">
        <v>316</v>
      </c>
      <c r="G83" s="9">
        <v>1403</v>
      </c>
      <c r="H83" s="9">
        <v>1650</v>
      </c>
      <c r="I83" s="9">
        <v>1856</v>
      </c>
      <c r="K83" s="9">
        <f t="shared" si="4"/>
        <v>4125</v>
      </c>
      <c r="L83" s="17">
        <f t="shared" si="6"/>
        <v>316</v>
      </c>
      <c r="M83" s="17">
        <f t="shared" si="6"/>
        <v>1403</v>
      </c>
      <c r="N83" s="17">
        <f t="shared" si="6"/>
        <v>1650</v>
      </c>
      <c r="O83" s="17">
        <f t="shared" si="6"/>
        <v>1856</v>
      </c>
      <c r="P83" s="17">
        <f t="shared" si="6"/>
        <v>316</v>
      </c>
      <c r="Q83" s="17">
        <f t="shared" si="6"/>
        <v>1403</v>
      </c>
      <c r="R83" s="17">
        <f t="shared" si="6"/>
        <v>1650</v>
      </c>
      <c r="S83" s="17">
        <f t="shared" si="5"/>
        <v>1856</v>
      </c>
    </row>
    <row r="84" spans="1:19">
      <c r="A84" s="9">
        <v>4150</v>
      </c>
      <c r="B84" s="9">
        <v>319</v>
      </c>
      <c r="C84" s="9">
        <v>1420</v>
      </c>
      <c r="D84" s="9">
        <v>1670</v>
      </c>
      <c r="E84" s="9">
        <v>1879</v>
      </c>
      <c r="F84" s="9">
        <v>319</v>
      </c>
      <c r="G84" s="9">
        <v>1420</v>
      </c>
      <c r="H84" s="9">
        <v>1670</v>
      </c>
      <c r="I84" s="9">
        <v>1879</v>
      </c>
      <c r="K84" s="9">
        <f t="shared" si="4"/>
        <v>4175</v>
      </c>
      <c r="L84" s="17">
        <f t="shared" si="6"/>
        <v>319</v>
      </c>
      <c r="M84" s="17">
        <f t="shared" si="6"/>
        <v>1420</v>
      </c>
      <c r="N84" s="17">
        <f t="shared" si="6"/>
        <v>1670</v>
      </c>
      <c r="O84" s="17">
        <f t="shared" si="6"/>
        <v>1879</v>
      </c>
      <c r="P84" s="17">
        <f t="shared" si="6"/>
        <v>319</v>
      </c>
      <c r="Q84" s="17">
        <f t="shared" si="6"/>
        <v>1420</v>
      </c>
      <c r="R84" s="17">
        <f t="shared" si="6"/>
        <v>1670</v>
      </c>
      <c r="S84" s="17">
        <f t="shared" si="5"/>
        <v>1879</v>
      </c>
    </row>
    <row r="85" spans="1:19">
      <c r="A85" s="9">
        <v>4200</v>
      </c>
      <c r="B85" s="9">
        <v>323</v>
      </c>
      <c r="C85" s="9">
        <v>1437</v>
      </c>
      <c r="D85" s="9">
        <v>1690</v>
      </c>
      <c r="E85" s="9">
        <v>1901</v>
      </c>
      <c r="F85" s="9">
        <v>323</v>
      </c>
      <c r="G85" s="9">
        <v>1437</v>
      </c>
      <c r="H85" s="9">
        <v>1690</v>
      </c>
      <c r="I85" s="9">
        <v>1901</v>
      </c>
      <c r="K85" s="9">
        <f t="shared" si="4"/>
        <v>4225</v>
      </c>
      <c r="L85" s="17">
        <f t="shared" si="6"/>
        <v>323</v>
      </c>
      <c r="M85" s="17">
        <f t="shared" si="6"/>
        <v>1437</v>
      </c>
      <c r="N85" s="17">
        <f t="shared" si="6"/>
        <v>1690</v>
      </c>
      <c r="O85" s="17">
        <f t="shared" si="6"/>
        <v>1901</v>
      </c>
      <c r="P85" s="17">
        <f t="shared" si="6"/>
        <v>323</v>
      </c>
      <c r="Q85" s="17">
        <f t="shared" si="6"/>
        <v>1437</v>
      </c>
      <c r="R85" s="17">
        <f t="shared" si="6"/>
        <v>1690</v>
      </c>
      <c r="S85" s="17">
        <f t="shared" si="5"/>
        <v>1901</v>
      </c>
    </row>
    <row r="86" spans="1:19">
      <c r="A86" s="9">
        <v>4250</v>
      </c>
      <c r="B86" s="9">
        <v>327</v>
      </c>
      <c r="C86" s="9">
        <v>1454</v>
      </c>
      <c r="D86" s="9">
        <v>1710</v>
      </c>
      <c r="E86" s="9">
        <v>1924</v>
      </c>
      <c r="F86" s="9">
        <v>327</v>
      </c>
      <c r="G86" s="9">
        <v>1454</v>
      </c>
      <c r="H86" s="9">
        <v>1710</v>
      </c>
      <c r="I86" s="9">
        <v>1924</v>
      </c>
      <c r="K86" s="9">
        <f t="shared" si="4"/>
        <v>4275</v>
      </c>
      <c r="L86" s="17">
        <f t="shared" si="6"/>
        <v>327</v>
      </c>
      <c r="M86" s="17">
        <f t="shared" si="6"/>
        <v>1454</v>
      </c>
      <c r="N86" s="17">
        <f t="shared" si="6"/>
        <v>1710</v>
      </c>
      <c r="O86" s="17">
        <f t="shared" si="6"/>
        <v>1924</v>
      </c>
      <c r="P86" s="17">
        <f t="shared" si="6"/>
        <v>327</v>
      </c>
      <c r="Q86" s="17">
        <f t="shared" si="6"/>
        <v>1454</v>
      </c>
      <c r="R86" s="17">
        <f t="shared" si="6"/>
        <v>1710</v>
      </c>
      <c r="S86" s="17">
        <f t="shared" si="5"/>
        <v>1924</v>
      </c>
    </row>
    <row r="87" spans="1:19">
      <c r="A87" s="9">
        <v>4300</v>
      </c>
      <c r="B87" s="9">
        <v>331</v>
      </c>
      <c r="C87" s="9">
        <v>1471</v>
      </c>
      <c r="D87" s="9">
        <v>1730</v>
      </c>
      <c r="E87" s="9">
        <v>1946</v>
      </c>
      <c r="F87" s="9">
        <v>331</v>
      </c>
      <c r="G87" s="9">
        <v>1471</v>
      </c>
      <c r="H87" s="9">
        <v>1730</v>
      </c>
      <c r="I87" s="9">
        <v>1946</v>
      </c>
      <c r="K87" s="9">
        <f t="shared" si="4"/>
        <v>4325</v>
      </c>
      <c r="L87" s="17">
        <f t="shared" si="6"/>
        <v>331</v>
      </c>
      <c r="M87" s="17">
        <f t="shared" si="6"/>
        <v>1471</v>
      </c>
      <c r="N87" s="17">
        <f t="shared" si="6"/>
        <v>1730</v>
      </c>
      <c r="O87" s="17">
        <f t="shared" si="6"/>
        <v>1946</v>
      </c>
      <c r="P87" s="17">
        <f t="shared" si="6"/>
        <v>331</v>
      </c>
      <c r="Q87" s="17">
        <f t="shared" si="6"/>
        <v>1471</v>
      </c>
      <c r="R87" s="17">
        <f t="shared" si="6"/>
        <v>1730</v>
      </c>
      <c r="S87" s="17">
        <f t="shared" si="5"/>
        <v>1946</v>
      </c>
    </row>
    <row r="88" spans="1:19">
      <c r="A88" s="9">
        <v>4350</v>
      </c>
      <c r="B88" s="9">
        <v>335</v>
      </c>
      <c r="C88" s="9">
        <v>1488</v>
      </c>
      <c r="D88" s="9">
        <v>1750</v>
      </c>
      <c r="E88" s="9">
        <v>1969</v>
      </c>
      <c r="F88" s="9">
        <v>335</v>
      </c>
      <c r="G88" s="9">
        <v>1488</v>
      </c>
      <c r="H88" s="9">
        <v>1750</v>
      </c>
      <c r="I88" s="9">
        <v>1969</v>
      </c>
      <c r="K88" s="9">
        <f t="shared" si="4"/>
        <v>4375</v>
      </c>
      <c r="L88" s="17">
        <f t="shared" si="6"/>
        <v>335</v>
      </c>
      <c r="M88" s="17">
        <f t="shared" si="6"/>
        <v>1488</v>
      </c>
      <c r="N88" s="17">
        <f t="shared" si="6"/>
        <v>1750</v>
      </c>
      <c r="O88" s="17">
        <f t="shared" si="6"/>
        <v>1969</v>
      </c>
      <c r="P88" s="17">
        <f t="shared" si="6"/>
        <v>335</v>
      </c>
      <c r="Q88" s="17">
        <f t="shared" si="6"/>
        <v>1488</v>
      </c>
      <c r="R88" s="17">
        <f t="shared" si="6"/>
        <v>1750</v>
      </c>
      <c r="S88" s="17">
        <f t="shared" si="5"/>
        <v>1969</v>
      </c>
    </row>
    <row r="89" spans="1:19">
      <c r="A89" s="9">
        <v>4400</v>
      </c>
      <c r="B89" s="9">
        <v>339</v>
      </c>
      <c r="C89" s="9">
        <v>1505</v>
      </c>
      <c r="D89" s="9">
        <v>1770</v>
      </c>
      <c r="E89" s="9">
        <v>1991</v>
      </c>
      <c r="F89" s="9">
        <v>339</v>
      </c>
      <c r="G89" s="9">
        <v>1505</v>
      </c>
      <c r="H89" s="9">
        <v>1770</v>
      </c>
      <c r="I89" s="9">
        <v>1991</v>
      </c>
      <c r="K89" s="9">
        <f t="shared" si="4"/>
        <v>4425</v>
      </c>
      <c r="L89" s="17">
        <f t="shared" si="6"/>
        <v>339</v>
      </c>
      <c r="M89" s="17">
        <f t="shared" si="6"/>
        <v>1505</v>
      </c>
      <c r="N89" s="17">
        <f t="shared" si="6"/>
        <v>1770</v>
      </c>
      <c r="O89" s="17">
        <f t="shared" si="6"/>
        <v>1991</v>
      </c>
      <c r="P89" s="17">
        <f t="shared" si="6"/>
        <v>339</v>
      </c>
      <c r="Q89" s="17">
        <f t="shared" si="6"/>
        <v>1505</v>
      </c>
      <c r="R89" s="17">
        <f t="shared" si="6"/>
        <v>1770</v>
      </c>
      <c r="S89" s="17">
        <f t="shared" si="5"/>
        <v>1991</v>
      </c>
    </row>
    <row r="90" spans="1:19">
      <c r="A90" s="9">
        <v>4450</v>
      </c>
      <c r="B90" s="9">
        <v>342</v>
      </c>
      <c r="C90" s="9">
        <v>1522</v>
      </c>
      <c r="D90" s="9">
        <v>1790</v>
      </c>
      <c r="E90" s="9">
        <v>2014</v>
      </c>
      <c r="F90" s="9">
        <v>342</v>
      </c>
      <c r="G90" s="9">
        <v>1522</v>
      </c>
      <c r="H90" s="9">
        <v>1790</v>
      </c>
      <c r="I90" s="9">
        <v>2014</v>
      </c>
      <c r="K90" s="9">
        <f t="shared" si="4"/>
        <v>4475</v>
      </c>
      <c r="L90" s="17">
        <f t="shared" si="6"/>
        <v>342</v>
      </c>
      <c r="M90" s="17">
        <f t="shared" si="6"/>
        <v>1522</v>
      </c>
      <c r="N90" s="17">
        <f t="shared" si="6"/>
        <v>1790</v>
      </c>
      <c r="O90" s="17">
        <f t="shared" si="6"/>
        <v>2014</v>
      </c>
      <c r="P90" s="17">
        <f t="shared" si="6"/>
        <v>342</v>
      </c>
      <c r="Q90" s="17">
        <f t="shared" si="6"/>
        <v>1522</v>
      </c>
      <c r="R90" s="17">
        <f t="shared" si="6"/>
        <v>1790</v>
      </c>
      <c r="S90" s="17">
        <f t="shared" si="5"/>
        <v>2014</v>
      </c>
    </row>
    <row r="91" spans="1:19">
      <c r="A91" s="9">
        <v>4500</v>
      </c>
      <c r="B91" s="9">
        <v>346</v>
      </c>
      <c r="C91" s="9">
        <v>1539</v>
      </c>
      <c r="D91" s="9">
        <v>1810</v>
      </c>
      <c r="E91" s="9">
        <v>2036</v>
      </c>
      <c r="F91" s="9">
        <v>346</v>
      </c>
      <c r="G91" s="9">
        <v>1539</v>
      </c>
      <c r="H91" s="9">
        <v>1810</v>
      </c>
      <c r="I91" s="9">
        <v>2036</v>
      </c>
      <c r="K91" s="9">
        <f t="shared" si="4"/>
        <v>4525</v>
      </c>
      <c r="L91" s="17">
        <f t="shared" si="6"/>
        <v>346</v>
      </c>
      <c r="M91" s="17">
        <f t="shared" si="6"/>
        <v>1539</v>
      </c>
      <c r="N91" s="17">
        <f t="shared" si="6"/>
        <v>1810</v>
      </c>
      <c r="O91" s="17">
        <f t="shared" si="6"/>
        <v>2036</v>
      </c>
      <c r="P91" s="17">
        <f t="shared" si="6"/>
        <v>346</v>
      </c>
      <c r="Q91" s="17">
        <f t="shared" si="6"/>
        <v>1539</v>
      </c>
      <c r="R91" s="17">
        <f t="shared" si="6"/>
        <v>1810</v>
      </c>
      <c r="S91" s="17">
        <f t="shared" si="5"/>
        <v>2036</v>
      </c>
    </row>
    <row r="92" spans="1:19">
      <c r="A92" s="9">
        <v>4550</v>
      </c>
      <c r="B92" s="9">
        <v>350</v>
      </c>
      <c r="C92" s="9">
        <v>1556</v>
      </c>
      <c r="D92" s="9">
        <v>1830</v>
      </c>
      <c r="E92" s="9">
        <v>2059</v>
      </c>
      <c r="F92" s="9">
        <v>350</v>
      </c>
      <c r="G92" s="9">
        <v>1556</v>
      </c>
      <c r="H92" s="9">
        <v>1830</v>
      </c>
      <c r="I92" s="9">
        <v>2059</v>
      </c>
      <c r="K92" s="9">
        <f t="shared" si="4"/>
        <v>4575</v>
      </c>
      <c r="L92" s="17">
        <f t="shared" si="6"/>
        <v>350</v>
      </c>
      <c r="M92" s="17">
        <f t="shared" si="6"/>
        <v>1556</v>
      </c>
      <c r="N92" s="17">
        <f t="shared" si="6"/>
        <v>1830</v>
      </c>
      <c r="O92" s="17">
        <f t="shared" si="6"/>
        <v>2059</v>
      </c>
      <c r="P92" s="17">
        <f t="shared" si="6"/>
        <v>350</v>
      </c>
      <c r="Q92" s="17">
        <f t="shared" si="6"/>
        <v>1556</v>
      </c>
      <c r="R92" s="17">
        <f t="shared" si="6"/>
        <v>1830</v>
      </c>
      <c r="S92" s="17">
        <f t="shared" si="5"/>
        <v>2059</v>
      </c>
    </row>
    <row r="93" spans="1:19">
      <c r="A93" s="9">
        <v>4600</v>
      </c>
      <c r="B93" s="9">
        <v>354</v>
      </c>
      <c r="C93" s="9">
        <v>1573</v>
      </c>
      <c r="D93" s="9">
        <v>1850</v>
      </c>
      <c r="E93" s="9">
        <v>2081</v>
      </c>
      <c r="F93" s="9">
        <v>354</v>
      </c>
      <c r="G93" s="9">
        <v>1573</v>
      </c>
      <c r="H93" s="9">
        <v>1850</v>
      </c>
      <c r="I93" s="9">
        <v>2081</v>
      </c>
      <c r="K93" s="9">
        <f t="shared" si="4"/>
        <v>4625</v>
      </c>
      <c r="L93" s="17">
        <f t="shared" si="6"/>
        <v>354</v>
      </c>
      <c r="M93" s="17">
        <f t="shared" si="6"/>
        <v>1573</v>
      </c>
      <c r="N93" s="17">
        <f t="shared" si="6"/>
        <v>1850</v>
      </c>
      <c r="O93" s="17">
        <f t="shared" si="6"/>
        <v>2081</v>
      </c>
      <c r="P93" s="17">
        <f t="shared" si="6"/>
        <v>354</v>
      </c>
      <c r="Q93" s="17">
        <f t="shared" si="6"/>
        <v>1573</v>
      </c>
      <c r="R93" s="17">
        <f t="shared" si="6"/>
        <v>1850</v>
      </c>
      <c r="S93" s="17">
        <f t="shared" si="5"/>
        <v>2081</v>
      </c>
    </row>
    <row r="94" spans="1:19">
      <c r="A94" s="9">
        <v>4650</v>
      </c>
      <c r="B94" s="9">
        <v>358</v>
      </c>
      <c r="C94" s="9">
        <v>1590</v>
      </c>
      <c r="D94" s="9">
        <v>1870</v>
      </c>
      <c r="E94" s="9">
        <v>2104</v>
      </c>
      <c r="F94" s="9">
        <v>358</v>
      </c>
      <c r="G94" s="9">
        <v>1590</v>
      </c>
      <c r="H94" s="9">
        <v>1870</v>
      </c>
      <c r="I94" s="9">
        <v>2104</v>
      </c>
      <c r="K94" s="9">
        <f t="shared" si="4"/>
        <v>4675</v>
      </c>
      <c r="L94" s="17">
        <f t="shared" si="6"/>
        <v>358</v>
      </c>
      <c r="M94" s="17">
        <f t="shared" si="6"/>
        <v>1590</v>
      </c>
      <c r="N94" s="17">
        <f t="shared" si="6"/>
        <v>1870</v>
      </c>
      <c r="O94" s="17">
        <f t="shared" si="6"/>
        <v>2104</v>
      </c>
      <c r="P94" s="17">
        <f t="shared" si="6"/>
        <v>358</v>
      </c>
      <c r="Q94" s="17">
        <f t="shared" si="6"/>
        <v>1590</v>
      </c>
      <c r="R94" s="17">
        <f t="shared" si="6"/>
        <v>1870</v>
      </c>
      <c r="S94" s="17">
        <f t="shared" si="5"/>
        <v>2104</v>
      </c>
    </row>
    <row r="95" spans="1:19">
      <c r="A95" s="9">
        <v>4700</v>
      </c>
      <c r="B95" s="9">
        <v>361</v>
      </c>
      <c r="C95" s="9">
        <v>1607</v>
      </c>
      <c r="D95" s="9">
        <v>1890</v>
      </c>
      <c r="E95" s="9">
        <v>2126</v>
      </c>
      <c r="F95" s="9">
        <v>361</v>
      </c>
      <c r="G95" s="9">
        <v>1607</v>
      </c>
      <c r="H95" s="9">
        <v>1890</v>
      </c>
      <c r="I95" s="9">
        <v>2126</v>
      </c>
      <c r="K95" s="9">
        <f t="shared" si="4"/>
        <v>4725</v>
      </c>
      <c r="L95" s="17">
        <f t="shared" si="6"/>
        <v>361</v>
      </c>
      <c r="M95" s="17">
        <f t="shared" si="6"/>
        <v>1607</v>
      </c>
      <c r="N95" s="17">
        <f t="shared" si="6"/>
        <v>1890</v>
      </c>
      <c r="O95" s="17">
        <f t="shared" si="6"/>
        <v>2126</v>
      </c>
      <c r="P95" s="17">
        <f t="shared" si="6"/>
        <v>361</v>
      </c>
      <c r="Q95" s="17">
        <f t="shared" si="6"/>
        <v>1607</v>
      </c>
      <c r="R95" s="17">
        <f t="shared" si="6"/>
        <v>1890</v>
      </c>
      <c r="S95" s="17">
        <f t="shared" si="5"/>
        <v>2126</v>
      </c>
    </row>
    <row r="96" spans="1:19">
      <c r="A96" s="9">
        <v>4750</v>
      </c>
      <c r="B96" s="9">
        <v>365</v>
      </c>
      <c r="C96" s="9">
        <v>1624</v>
      </c>
      <c r="D96" s="9">
        <v>1910</v>
      </c>
      <c r="E96" s="9">
        <v>2149</v>
      </c>
      <c r="F96" s="9">
        <v>365</v>
      </c>
      <c r="G96" s="9">
        <v>1624</v>
      </c>
      <c r="H96" s="9">
        <v>1910</v>
      </c>
      <c r="I96" s="9">
        <v>2149</v>
      </c>
      <c r="K96" s="9">
        <f t="shared" si="4"/>
        <v>4775</v>
      </c>
      <c r="L96" s="17">
        <f t="shared" si="6"/>
        <v>365</v>
      </c>
      <c r="M96" s="17">
        <f t="shared" si="6"/>
        <v>1624</v>
      </c>
      <c r="N96" s="17">
        <f t="shared" si="6"/>
        <v>1910</v>
      </c>
      <c r="O96" s="17">
        <f t="shared" si="6"/>
        <v>2149</v>
      </c>
      <c r="P96" s="17">
        <f t="shared" si="6"/>
        <v>365</v>
      </c>
      <c r="Q96" s="17">
        <f t="shared" si="6"/>
        <v>1624</v>
      </c>
      <c r="R96" s="17">
        <f t="shared" si="6"/>
        <v>1910</v>
      </c>
      <c r="S96" s="17">
        <f t="shared" si="5"/>
        <v>2149</v>
      </c>
    </row>
    <row r="97" spans="1:19">
      <c r="A97" s="9">
        <v>4800</v>
      </c>
      <c r="B97" s="9">
        <v>369</v>
      </c>
      <c r="C97" s="9">
        <v>1641</v>
      </c>
      <c r="D97" s="9">
        <v>1930</v>
      </c>
      <c r="E97" s="9">
        <v>2171</v>
      </c>
      <c r="F97" s="9">
        <v>369</v>
      </c>
      <c r="G97" s="9">
        <v>1641</v>
      </c>
      <c r="H97" s="9">
        <v>1930</v>
      </c>
      <c r="I97" s="9">
        <v>2171</v>
      </c>
      <c r="K97" s="9">
        <f t="shared" si="4"/>
        <v>4825</v>
      </c>
      <c r="L97" s="17">
        <f t="shared" si="6"/>
        <v>369</v>
      </c>
      <c r="M97" s="17">
        <f t="shared" si="6"/>
        <v>1641</v>
      </c>
      <c r="N97" s="17">
        <f t="shared" si="6"/>
        <v>1930</v>
      </c>
      <c r="O97" s="17">
        <f t="shared" si="6"/>
        <v>2171</v>
      </c>
      <c r="P97" s="17">
        <f t="shared" si="6"/>
        <v>369</v>
      </c>
      <c r="Q97" s="17">
        <f t="shared" si="6"/>
        <v>1641</v>
      </c>
      <c r="R97" s="17">
        <f t="shared" si="6"/>
        <v>1930</v>
      </c>
      <c r="S97" s="17">
        <f t="shared" si="5"/>
        <v>2171</v>
      </c>
    </row>
    <row r="98" spans="1:19">
      <c r="A98" s="9">
        <v>4850</v>
      </c>
      <c r="B98" s="9">
        <v>373</v>
      </c>
      <c r="C98" s="9">
        <v>1658</v>
      </c>
      <c r="D98" s="9">
        <v>1950</v>
      </c>
      <c r="E98" s="9">
        <v>2194</v>
      </c>
      <c r="F98" s="9">
        <v>373</v>
      </c>
      <c r="G98" s="9">
        <v>1658</v>
      </c>
      <c r="H98" s="9">
        <v>1950</v>
      </c>
      <c r="I98" s="9">
        <v>2194</v>
      </c>
      <c r="K98" s="9">
        <f t="shared" si="4"/>
        <v>4875</v>
      </c>
      <c r="L98" s="17">
        <f t="shared" si="6"/>
        <v>373</v>
      </c>
      <c r="M98" s="17">
        <f t="shared" si="6"/>
        <v>1658</v>
      </c>
      <c r="N98" s="17">
        <f t="shared" si="6"/>
        <v>1950</v>
      </c>
      <c r="O98" s="17">
        <f t="shared" si="6"/>
        <v>2194</v>
      </c>
      <c r="P98" s="17">
        <f t="shared" si="6"/>
        <v>373</v>
      </c>
      <c r="Q98" s="17">
        <f t="shared" si="6"/>
        <v>1658</v>
      </c>
      <c r="R98" s="17">
        <f t="shared" si="6"/>
        <v>1950</v>
      </c>
      <c r="S98" s="17">
        <f t="shared" si="5"/>
        <v>2194</v>
      </c>
    </row>
    <row r="99" spans="1:19">
      <c r="A99" s="9">
        <v>4900</v>
      </c>
      <c r="B99" s="9">
        <v>377</v>
      </c>
      <c r="C99" s="9">
        <v>1675</v>
      </c>
      <c r="D99" s="9">
        <v>1970</v>
      </c>
      <c r="E99" s="9">
        <v>2216</v>
      </c>
      <c r="F99" s="9">
        <v>377</v>
      </c>
      <c r="G99" s="9">
        <v>1675</v>
      </c>
      <c r="H99" s="9">
        <v>1970</v>
      </c>
      <c r="I99" s="9">
        <v>2216</v>
      </c>
      <c r="K99" s="9">
        <f t="shared" si="4"/>
        <v>4925</v>
      </c>
      <c r="L99" s="17">
        <f t="shared" si="6"/>
        <v>377</v>
      </c>
      <c r="M99" s="17">
        <f t="shared" si="6"/>
        <v>1675</v>
      </c>
      <c r="N99" s="17">
        <f t="shared" si="6"/>
        <v>1970</v>
      </c>
      <c r="O99" s="17">
        <f t="shared" si="6"/>
        <v>2216</v>
      </c>
      <c r="P99" s="17">
        <f t="shared" si="6"/>
        <v>377</v>
      </c>
      <c r="Q99" s="17">
        <f t="shared" si="6"/>
        <v>1675</v>
      </c>
      <c r="R99" s="17">
        <f t="shared" si="6"/>
        <v>1970</v>
      </c>
      <c r="S99" s="17">
        <f t="shared" si="5"/>
        <v>2216</v>
      </c>
    </row>
    <row r="100" spans="1:19">
      <c r="A100" s="9">
        <v>4950</v>
      </c>
      <c r="B100" s="9">
        <v>381</v>
      </c>
      <c r="C100" s="9">
        <v>1692</v>
      </c>
      <c r="D100" s="9">
        <v>1990</v>
      </c>
      <c r="E100" s="9">
        <v>2239</v>
      </c>
      <c r="F100" s="9">
        <v>381</v>
      </c>
      <c r="G100" s="9">
        <v>1692</v>
      </c>
      <c r="H100" s="9">
        <v>1990</v>
      </c>
      <c r="I100" s="9">
        <v>2239</v>
      </c>
      <c r="K100" s="9">
        <f t="shared" si="4"/>
        <v>4975</v>
      </c>
      <c r="L100" s="17">
        <f t="shared" si="6"/>
        <v>381</v>
      </c>
      <c r="M100" s="17">
        <f t="shared" si="6"/>
        <v>1692</v>
      </c>
      <c r="N100" s="17">
        <f t="shared" si="6"/>
        <v>1990</v>
      </c>
      <c r="O100" s="17">
        <f t="shared" si="6"/>
        <v>2239</v>
      </c>
      <c r="P100" s="17">
        <f t="shared" si="6"/>
        <v>381</v>
      </c>
      <c r="Q100" s="17">
        <f t="shared" si="6"/>
        <v>1692</v>
      </c>
      <c r="R100" s="17">
        <f t="shared" si="6"/>
        <v>1990</v>
      </c>
      <c r="S100" s="17">
        <f t="shared" si="5"/>
        <v>2239</v>
      </c>
    </row>
    <row r="101" spans="1:19">
      <c r="A101" s="9">
        <v>5000</v>
      </c>
      <c r="B101" s="9">
        <v>384</v>
      </c>
      <c r="C101" s="9">
        <v>1709</v>
      </c>
      <c r="D101" s="9">
        <v>2010</v>
      </c>
      <c r="E101" s="9">
        <v>2261</v>
      </c>
      <c r="F101" s="9">
        <v>384</v>
      </c>
      <c r="G101" s="9">
        <v>1709</v>
      </c>
      <c r="H101" s="9">
        <v>2010</v>
      </c>
      <c r="I101" s="9">
        <v>2261</v>
      </c>
      <c r="K101" s="9">
        <f t="shared" si="4"/>
        <v>5025</v>
      </c>
      <c r="L101" s="17">
        <f t="shared" si="6"/>
        <v>384</v>
      </c>
      <c r="M101" s="17">
        <f t="shared" si="6"/>
        <v>1709</v>
      </c>
      <c r="N101" s="17">
        <f t="shared" si="6"/>
        <v>2010</v>
      </c>
      <c r="O101" s="17">
        <f t="shared" si="6"/>
        <v>2261</v>
      </c>
      <c r="P101" s="17">
        <f t="shared" si="6"/>
        <v>384</v>
      </c>
      <c r="Q101" s="17">
        <f t="shared" si="6"/>
        <v>1709</v>
      </c>
      <c r="R101" s="17">
        <f t="shared" si="6"/>
        <v>2010</v>
      </c>
      <c r="S101" s="17">
        <f t="shared" si="5"/>
        <v>2261</v>
      </c>
    </row>
    <row r="102" spans="1:19">
      <c r="A102" s="9">
        <v>5050</v>
      </c>
      <c r="B102" s="9">
        <v>388</v>
      </c>
      <c r="C102" s="9">
        <v>1726</v>
      </c>
      <c r="D102" s="9">
        <v>2030</v>
      </c>
      <c r="E102" s="9">
        <v>2284</v>
      </c>
      <c r="F102" s="9">
        <v>388</v>
      </c>
      <c r="G102" s="9">
        <v>1726</v>
      </c>
      <c r="H102" s="9">
        <v>2030</v>
      </c>
      <c r="I102" s="9">
        <v>2284</v>
      </c>
      <c r="K102" s="9">
        <f t="shared" si="4"/>
        <v>5075</v>
      </c>
      <c r="L102" s="17">
        <f t="shared" si="6"/>
        <v>388</v>
      </c>
      <c r="M102" s="17">
        <f t="shared" si="6"/>
        <v>1726</v>
      </c>
      <c r="N102" s="17">
        <f t="shared" si="6"/>
        <v>2030</v>
      </c>
      <c r="O102" s="17">
        <f t="shared" si="6"/>
        <v>2284</v>
      </c>
      <c r="P102" s="17">
        <f t="shared" si="6"/>
        <v>388</v>
      </c>
      <c r="Q102" s="17">
        <f t="shared" si="6"/>
        <v>1726</v>
      </c>
      <c r="R102" s="17">
        <f t="shared" si="6"/>
        <v>2030</v>
      </c>
      <c r="S102" s="17">
        <f t="shared" si="5"/>
        <v>2284</v>
      </c>
    </row>
    <row r="103" spans="1:19">
      <c r="A103" s="9">
        <v>5100</v>
      </c>
      <c r="B103" s="9">
        <v>392</v>
      </c>
      <c r="C103" s="9">
        <v>1743</v>
      </c>
      <c r="D103" s="9">
        <v>2050</v>
      </c>
      <c r="E103" s="9">
        <v>2306</v>
      </c>
      <c r="F103" s="9">
        <v>392</v>
      </c>
      <c r="G103" s="9">
        <v>1743</v>
      </c>
      <c r="H103" s="9">
        <v>2050</v>
      </c>
      <c r="I103" s="9">
        <v>2306</v>
      </c>
      <c r="K103" s="9">
        <f t="shared" si="4"/>
        <v>5125</v>
      </c>
      <c r="L103" s="17">
        <f t="shared" si="6"/>
        <v>392</v>
      </c>
      <c r="M103" s="17">
        <f t="shared" si="6"/>
        <v>1743</v>
      </c>
      <c r="N103" s="17">
        <f t="shared" si="6"/>
        <v>2050</v>
      </c>
      <c r="O103" s="17">
        <f t="shared" si="6"/>
        <v>2306</v>
      </c>
      <c r="P103" s="17">
        <f t="shared" si="6"/>
        <v>392</v>
      </c>
      <c r="Q103" s="17">
        <f t="shared" si="6"/>
        <v>1743</v>
      </c>
      <c r="R103" s="17">
        <f t="shared" si="6"/>
        <v>2050</v>
      </c>
      <c r="S103" s="17">
        <f t="shared" si="5"/>
        <v>2306</v>
      </c>
    </row>
    <row r="104" spans="1:19">
      <c r="A104" s="9">
        <v>5150</v>
      </c>
      <c r="B104" s="9">
        <v>396</v>
      </c>
      <c r="C104" s="9">
        <v>1760</v>
      </c>
      <c r="D104" s="9">
        <v>2070</v>
      </c>
      <c r="E104" s="9">
        <v>2329</v>
      </c>
      <c r="F104" s="9">
        <v>396</v>
      </c>
      <c r="G104" s="9">
        <v>1760</v>
      </c>
      <c r="H104" s="9">
        <v>2070</v>
      </c>
      <c r="I104" s="9">
        <v>2329</v>
      </c>
      <c r="K104" s="9">
        <f t="shared" si="4"/>
        <v>5175</v>
      </c>
      <c r="L104" s="17">
        <f t="shared" si="6"/>
        <v>396</v>
      </c>
      <c r="M104" s="17">
        <f t="shared" si="6"/>
        <v>1760</v>
      </c>
      <c r="N104" s="17">
        <f t="shared" si="6"/>
        <v>2070</v>
      </c>
      <c r="O104" s="17">
        <f t="shared" si="6"/>
        <v>2329</v>
      </c>
      <c r="P104" s="17">
        <f t="shared" si="6"/>
        <v>396</v>
      </c>
      <c r="Q104" s="17">
        <f t="shared" si="6"/>
        <v>1760</v>
      </c>
      <c r="R104" s="17">
        <f t="shared" si="6"/>
        <v>2070</v>
      </c>
      <c r="S104" s="17">
        <f t="shared" si="5"/>
        <v>2329</v>
      </c>
    </row>
    <row r="105" spans="1:19">
      <c r="A105" s="9">
        <v>5200</v>
      </c>
      <c r="B105" s="9">
        <v>400</v>
      </c>
      <c r="C105" s="9">
        <v>1777</v>
      </c>
      <c r="D105" s="9">
        <v>2090</v>
      </c>
      <c r="E105" s="9">
        <v>2351</v>
      </c>
      <c r="F105" s="9">
        <v>400</v>
      </c>
      <c r="G105" s="9">
        <v>1777</v>
      </c>
      <c r="H105" s="9">
        <v>2090</v>
      </c>
      <c r="I105" s="9">
        <v>2351</v>
      </c>
      <c r="K105" s="9">
        <f t="shared" si="4"/>
        <v>5225</v>
      </c>
      <c r="L105" s="17">
        <f t="shared" si="6"/>
        <v>400</v>
      </c>
      <c r="M105" s="17">
        <f t="shared" si="6"/>
        <v>1777</v>
      </c>
      <c r="N105" s="17">
        <f t="shared" si="6"/>
        <v>2090</v>
      </c>
      <c r="O105" s="17">
        <f t="shared" si="6"/>
        <v>2351</v>
      </c>
      <c r="P105" s="17">
        <f t="shared" si="6"/>
        <v>400</v>
      </c>
      <c r="Q105" s="17">
        <f t="shared" si="6"/>
        <v>1777</v>
      </c>
      <c r="R105" s="17">
        <f t="shared" si="6"/>
        <v>2090</v>
      </c>
      <c r="S105" s="17">
        <f t="shared" si="5"/>
        <v>2351</v>
      </c>
    </row>
    <row r="106" spans="1:19">
      <c r="A106" s="9">
        <v>5250</v>
      </c>
      <c r="B106" s="9">
        <v>404</v>
      </c>
      <c r="C106" s="9">
        <v>1794</v>
      </c>
      <c r="D106" s="9">
        <v>2110</v>
      </c>
      <c r="E106" s="9">
        <v>2374</v>
      </c>
      <c r="F106" s="9">
        <v>404</v>
      </c>
      <c r="G106" s="9">
        <v>1794</v>
      </c>
      <c r="H106" s="9">
        <v>2110</v>
      </c>
      <c r="I106" s="9">
        <v>2374</v>
      </c>
      <c r="K106" s="9">
        <f t="shared" si="4"/>
        <v>5275</v>
      </c>
      <c r="L106" s="17">
        <f t="shared" si="6"/>
        <v>404</v>
      </c>
      <c r="M106" s="17">
        <f t="shared" si="6"/>
        <v>1794</v>
      </c>
      <c r="N106" s="17">
        <f t="shared" si="6"/>
        <v>2110</v>
      </c>
      <c r="O106" s="17">
        <f t="shared" si="6"/>
        <v>2374</v>
      </c>
      <c r="P106" s="17">
        <f t="shared" si="6"/>
        <v>404</v>
      </c>
      <c r="Q106" s="17">
        <f t="shared" si="6"/>
        <v>1794</v>
      </c>
      <c r="R106" s="17">
        <f t="shared" si="6"/>
        <v>2110</v>
      </c>
      <c r="S106" s="17">
        <f t="shared" si="5"/>
        <v>2374</v>
      </c>
    </row>
    <row r="107" spans="1:19">
      <c r="A107" s="9">
        <v>5300</v>
      </c>
      <c r="B107" s="9">
        <v>407</v>
      </c>
      <c r="C107" s="9">
        <v>1811</v>
      </c>
      <c r="D107" s="9">
        <v>2130</v>
      </c>
      <c r="E107" s="9">
        <v>2396</v>
      </c>
      <c r="F107" s="9">
        <v>407</v>
      </c>
      <c r="G107" s="9">
        <v>1811</v>
      </c>
      <c r="H107" s="9">
        <v>2130</v>
      </c>
      <c r="I107" s="9">
        <v>2396</v>
      </c>
      <c r="K107" s="9">
        <f t="shared" si="4"/>
        <v>5325</v>
      </c>
      <c r="L107" s="17">
        <f t="shared" si="6"/>
        <v>407</v>
      </c>
      <c r="M107" s="17">
        <f t="shared" si="6"/>
        <v>1811</v>
      </c>
      <c r="N107" s="17">
        <f t="shared" si="6"/>
        <v>2130</v>
      </c>
      <c r="O107" s="17">
        <f t="shared" si="6"/>
        <v>2396</v>
      </c>
      <c r="P107" s="17">
        <f t="shared" si="6"/>
        <v>407</v>
      </c>
      <c r="Q107" s="17">
        <f t="shared" si="6"/>
        <v>1811</v>
      </c>
      <c r="R107" s="17">
        <f t="shared" si="6"/>
        <v>2130</v>
      </c>
      <c r="S107" s="17">
        <f t="shared" si="5"/>
        <v>2396</v>
      </c>
    </row>
    <row r="108" spans="1:19">
      <c r="A108" s="9">
        <v>5350</v>
      </c>
      <c r="B108" s="9">
        <v>411</v>
      </c>
      <c r="C108" s="9">
        <v>1828</v>
      </c>
      <c r="D108" s="9">
        <v>2150</v>
      </c>
      <c r="E108" s="9">
        <v>2419</v>
      </c>
      <c r="F108" s="9">
        <v>411</v>
      </c>
      <c r="G108" s="9">
        <v>1828</v>
      </c>
      <c r="H108" s="9">
        <v>2150</v>
      </c>
      <c r="I108" s="9">
        <v>2419</v>
      </c>
      <c r="K108" s="9">
        <f t="shared" si="4"/>
        <v>5375</v>
      </c>
      <c r="L108" s="17">
        <f t="shared" si="6"/>
        <v>411</v>
      </c>
      <c r="M108" s="17">
        <f t="shared" si="6"/>
        <v>1828</v>
      </c>
      <c r="N108" s="17">
        <f t="shared" si="6"/>
        <v>2150</v>
      </c>
      <c r="O108" s="17">
        <f t="shared" si="6"/>
        <v>2419</v>
      </c>
      <c r="P108" s="17">
        <f t="shared" si="6"/>
        <v>411</v>
      </c>
      <c r="Q108" s="17">
        <f t="shared" si="6"/>
        <v>1828</v>
      </c>
      <c r="R108" s="17">
        <f t="shared" si="6"/>
        <v>2150</v>
      </c>
      <c r="S108" s="17">
        <f t="shared" si="5"/>
        <v>2419</v>
      </c>
    </row>
    <row r="109" spans="1:19">
      <c r="A109" s="9">
        <v>5400</v>
      </c>
      <c r="B109" s="9">
        <v>415</v>
      </c>
      <c r="C109" s="9">
        <v>1845</v>
      </c>
      <c r="D109" s="9">
        <v>2170</v>
      </c>
      <c r="E109" s="9">
        <v>2441</v>
      </c>
      <c r="F109" s="9">
        <v>415</v>
      </c>
      <c r="G109" s="9">
        <v>1845</v>
      </c>
      <c r="H109" s="9">
        <v>2170</v>
      </c>
      <c r="I109" s="9">
        <v>2441</v>
      </c>
      <c r="K109" s="9">
        <f t="shared" si="4"/>
        <v>5425</v>
      </c>
      <c r="L109" s="17">
        <f t="shared" si="6"/>
        <v>415</v>
      </c>
      <c r="M109" s="17">
        <f t="shared" si="6"/>
        <v>1845</v>
      </c>
      <c r="N109" s="17">
        <f t="shared" si="6"/>
        <v>2170</v>
      </c>
      <c r="O109" s="17">
        <f t="shared" si="6"/>
        <v>2441</v>
      </c>
      <c r="P109" s="17">
        <f t="shared" si="6"/>
        <v>415</v>
      </c>
      <c r="Q109" s="17">
        <f t="shared" si="6"/>
        <v>1845</v>
      </c>
      <c r="R109" s="17">
        <f t="shared" si="6"/>
        <v>2170</v>
      </c>
      <c r="S109" s="17">
        <f t="shared" si="5"/>
        <v>2441</v>
      </c>
    </row>
    <row r="110" spans="1:19">
      <c r="A110" s="9">
        <v>5450</v>
      </c>
      <c r="B110" s="9">
        <v>419</v>
      </c>
      <c r="C110" s="9">
        <v>1862</v>
      </c>
      <c r="D110" s="9">
        <v>2190</v>
      </c>
      <c r="E110" s="9">
        <v>2464</v>
      </c>
      <c r="F110" s="9">
        <v>419</v>
      </c>
      <c r="G110" s="9">
        <v>1862</v>
      </c>
      <c r="H110" s="9">
        <v>2190</v>
      </c>
      <c r="I110" s="9">
        <v>2464</v>
      </c>
      <c r="K110" s="9">
        <f t="shared" si="4"/>
        <v>5475</v>
      </c>
      <c r="L110" s="17">
        <f t="shared" si="6"/>
        <v>419</v>
      </c>
      <c r="M110" s="17">
        <f t="shared" si="6"/>
        <v>1862</v>
      </c>
      <c r="N110" s="17">
        <f t="shared" si="6"/>
        <v>2190</v>
      </c>
      <c r="O110" s="17">
        <f t="shared" si="6"/>
        <v>2464</v>
      </c>
      <c r="P110" s="17">
        <f t="shared" si="6"/>
        <v>419</v>
      </c>
      <c r="Q110" s="17">
        <f t="shared" si="6"/>
        <v>1862</v>
      </c>
      <c r="R110" s="17">
        <f t="shared" si="6"/>
        <v>2190</v>
      </c>
      <c r="S110" s="17">
        <f t="shared" si="5"/>
        <v>2464</v>
      </c>
    </row>
    <row r="111" spans="1:19">
      <c r="A111" s="9">
        <v>5500</v>
      </c>
      <c r="B111" s="9">
        <v>423</v>
      </c>
      <c r="C111" s="9">
        <v>1879</v>
      </c>
      <c r="D111" s="9">
        <v>2210</v>
      </c>
      <c r="E111" s="9">
        <v>2486</v>
      </c>
      <c r="F111" s="9">
        <v>423</v>
      </c>
      <c r="G111" s="9">
        <v>1879</v>
      </c>
      <c r="H111" s="9">
        <v>2210</v>
      </c>
      <c r="I111" s="9">
        <v>2486</v>
      </c>
      <c r="K111" s="9">
        <f t="shared" si="4"/>
        <v>5525</v>
      </c>
      <c r="L111" s="17">
        <f t="shared" si="6"/>
        <v>423</v>
      </c>
      <c r="M111" s="17">
        <f t="shared" si="6"/>
        <v>1879</v>
      </c>
      <c r="N111" s="17">
        <f t="shared" si="6"/>
        <v>2210</v>
      </c>
      <c r="O111" s="17">
        <f t="shared" si="6"/>
        <v>2486</v>
      </c>
      <c r="P111" s="17">
        <f t="shared" si="6"/>
        <v>423</v>
      </c>
      <c r="Q111" s="17">
        <f t="shared" si="6"/>
        <v>1879</v>
      </c>
      <c r="R111" s="17">
        <f t="shared" si="6"/>
        <v>2210</v>
      </c>
      <c r="S111" s="17">
        <f t="shared" si="5"/>
        <v>2486</v>
      </c>
    </row>
    <row r="112" spans="1:19">
      <c r="A112" s="9">
        <v>5550</v>
      </c>
      <c r="B112" s="9">
        <v>426</v>
      </c>
      <c r="C112" s="9">
        <v>1896</v>
      </c>
      <c r="D112" s="9">
        <v>2230</v>
      </c>
      <c r="E112" s="9">
        <v>2509</v>
      </c>
      <c r="F112" s="9">
        <v>426</v>
      </c>
      <c r="G112" s="9">
        <v>1896</v>
      </c>
      <c r="H112" s="9">
        <v>2230</v>
      </c>
      <c r="I112" s="9">
        <v>2509</v>
      </c>
      <c r="K112" s="9">
        <f t="shared" si="4"/>
        <v>5575</v>
      </c>
      <c r="L112" s="17">
        <f t="shared" si="6"/>
        <v>426</v>
      </c>
      <c r="M112" s="17">
        <f t="shared" si="6"/>
        <v>1896</v>
      </c>
      <c r="N112" s="17">
        <f t="shared" si="6"/>
        <v>2230</v>
      </c>
      <c r="O112" s="17">
        <f t="shared" si="6"/>
        <v>2509</v>
      </c>
      <c r="P112" s="17">
        <f t="shared" si="6"/>
        <v>426</v>
      </c>
      <c r="Q112" s="17">
        <f t="shared" si="6"/>
        <v>1896</v>
      </c>
      <c r="R112" s="17">
        <f t="shared" si="6"/>
        <v>2230</v>
      </c>
      <c r="S112" s="17">
        <f t="shared" si="5"/>
        <v>2509</v>
      </c>
    </row>
    <row r="113" spans="1:19">
      <c r="A113" s="9">
        <v>5600</v>
      </c>
      <c r="B113" s="9">
        <v>430</v>
      </c>
      <c r="C113" s="9">
        <v>1913</v>
      </c>
      <c r="D113" s="9">
        <v>2250</v>
      </c>
      <c r="E113" s="9">
        <v>2531</v>
      </c>
      <c r="F113" s="9">
        <v>430</v>
      </c>
      <c r="G113" s="9">
        <v>1913</v>
      </c>
      <c r="H113" s="9">
        <v>2250</v>
      </c>
      <c r="I113" s="9">
        <v>2531</v>
      </c>
      <c r="K113" s="9">
        <f t="shared" si="4"/>
        <v>5625</v>
      </c>
      <c r="L113" s="17">
        <f t="shared" si="6"/>
        <v>430</v>
      </c>
      <c r="M113" s="17">
        <f t="shared" si="6"/>
        <v>1913</v>
      </c>
      <c r="N113" s="17">
        <f t="shared" si="6"/>
        <v>2250</v>
      </c>
      <c r="O113" s="17">
        <f t="shared" si="6"/>
        <v>2531</v>
      </c>
      <c r="P113" s="17">
        <f t="shared" si="6"/>
        <v>430</v>
      </c>
      <c r="Q113" s="17">
        <f t="shared" si="6"/>
        <v>1913</v>
      </c>
      <c r="R113" s="17">
        <f t="shared" si="6"/>
        <v>2250</v>
      </c>
      <c r="S113" s="17">
        <f t="shared" si="5"/>
        <v>2531</v>
      </c>
    </row>
    <row r="114" spans="1:19">
      <c r="A114" s="9">
        <v>5650</v>
      </c>
      <c r="B114" s="9">
        <v>434</v>
      </c>
      <c r="C114" s="9">
        <v>1930</v>
      </c>
      <c r="D114" s="9">
        <v>2270</v>
      </c>
      <c r="E114" s="9">
        <v>2554</v>
      </c>
      <c r="F114" s="9">
        <v>434</v>
      </c>
      <c r="G114" s="9">
        <v>1930</v>
      </c>
      <c r="H114" s="9">
        <v>2270</v>
      </c>
      <c r="I114" s="9">
        <v>2554</v>
      </c>
      <c r="K114" s="9">
        <f t="shared" si="4"/>
        <v>5675</v>
      </c>
      <c r="L114" s="17">
        <f t="shared" si="6"/>
        <v>434</v>
      </c>
      <c r="M114" s="17">
        <f t="shared" si="6"/>
        <v>1930</v>
      </c>
      <c r="N114" s="17">
        <f t="shared" si="6"/>
        <v>2270</v>
      </c>
      <c r="O114" s="17">
        <f t="shared" si="6"/>
        <v>2554</v>
      </c>
      <c r="P114" s="17">
        <f t="shared" si="6"/>
        <v>434</v>
      </c>
      <c r="Q114" s="17">
        <f t="shared" si="6"/>
        <v>1930</v>
      </c>
      <c r="R114" s="17">
        <f t="shared" si="6"/>
        <v>2270</v>
      </c>
      <c r="S114" s="17">
        <f t="shared" si="5"/>
        <v>2554</v>
      </c>
    </row>
    <row r="115" spans="1:19">
      <c r="A115" s="9">
        <v>5700</v>
      </c>
      <c r="B115" s="9">
        <v>438</v>
      </c>
      <c r="C115" s="9">
        <v>1947</v>
      </c>
      <c r="D115" s="9">
        <v>2290</v>
      </c>
      <c r="E115" s="9">
        <v>2576</v>
      </c>
      <c r="F115" s="9">
        <v>438</v>
      </c>
      <c r="G115" s="9">
        <v>1947</v>
      </c>
      <c r="H115" s="9">
        <v>2290</v>
      </c>
      <c r="I115" s="9">
        <v>2576</v>
      </c>
      <c r="K115" s="9">
        <f t="shared" si="4"/>
        <v>5725</v>
      </c>
      <c r="L115" s="17">
        <f t="shared" si="6"/>
        <v>438</v>
      </c>
      <c r="M115" s="17">
        <f t="shared" si="6"/>
        <v>1947</v>
      </c>
      <c r="N115" s="17">
        <f t="shared" si="6"/>
        <v>2290</v>
      </c>
      <c r="O115" s="17">
        <f t="shared" ref="O115:S171" si="7">ROUND(IF($K115&lt;0,0,IF($K115&lt;X$1,X$2*$K115,IF($K115&lt;X$4,X$3,IF($K115&lt;X$6,X$3-X$5*($K115-X$4),0)))),0)</f>
        <v>2576</v>
      </c>
      <c r="P115" s="17">
        <f t="shared" si="7"/>
        <v>438</v>
      </c>
      <c r="Q115" s="17">
        <f t="shared" si="7"/>
        <v>1947</v>
      </c>
      <c r="R115" s="17">
        <f t="shared" si="7"/>
        <v>2290</v>
      </c>
      <c r="S115" s="17">
        <f t="shared" si="5"/>
        <v>2576</v>
      </c>
    </row>
    <row r="116" spans="1:19">
      <c r="A116" s="9">
        <v>5750</v>
      </c>
      <c r="B116" s="9">
        <v>442</v>
      </c>
      <c r="C116" s="9">
        <v>1964</v>
      </c>
      <c r="D116" s="9">
        <v>2310</v>
      </c>
      <c r="E116" s="9">
        <v>2599</v>
      </c>
      <c r="F116" s="9">
        <v>442</v>
      </c>
      <c r="G116" s="9">
        <v>1964</v>
      </c>
      <c r="H116" s="9">
        <v>2310</v>
      </c>
      <c r="I116" s="9">
        <v>2599</v>
      </c>
      <c r="K116" s="9">
        <f t="shared" si="4"/>
        <v>5775</v>
      </c>
      <c r="L116" s="17">
        <f t="shared" ref="L116:P179" si="8">ROUND(IF($K116&lt;0,0,IF($K116&lt;U$1,U$2*$K116,IF($K116&lt;U$4,U$3,IF($K116&lt;U$6,U$3-U$5*($K116-U$4),0)))),0)</f>
        <v>442</v>
      </c>
      <c r="M116" s="17">
        <f t="shared" si="8"/>
        <v>1964</v>
      </c>
      <c r="N116" s="17">
        <f t="shared" si="8"/>
        <v>2310</v>
      </c>
      <c r="O116" s="17">
        <f t="shared" si="7"/>
        <v>2599</v>
      </c>
      <c r="P116" s="17">
        <f t="shared" si="7"/>
        <v>442</v>
      </c>
      <c r="Q116" s="17">
        <f t="shared" si="7"/>
        <v>1964</v>
      </c>
      <c r="R116" s="17">
        <f t="shared" si="7"/>
        <v>2310</v>
      </c>
      <c r="S116" s="17">
        <f t="shared" si="5"/>
        <v>2599</v>
      </c>
    </row>
    <row r="117" spans="1:19">
      <c r="A117" s="9">
        <v>5800</v>
      </c>
      <c r="B117" s="9">
        <v>446</v>
      </c>
      <c r="C117" s="9">
        <v>1981</v>
      </c>
      <c r="D117" s="9">
        <v>2330</v>
      </c>
      <c r="E117" s="9">
        <v>2621</v>
      </c>
      <c r="F117" s="9">
        <v>446</v>
      </c>
      <c r="G117" s="9">
        <v>1981</v>
      </c>
      <c r="H117" s="9">
        <v>2330</v>
      </c>
      <c r="I117" s="9">
        <v>2621</v>
      </c>
      <c r="K117" s="9">
        <f t="shared" si="4"/>
        <v>5825</v>
      </c>
      <c r="L117" s="17">
        <f t="shared" si="8"/>
        <v>446</v>
      </c>
      <c r="M117" s="17">
        <f t="shared" si="8"/>
        <v>1981</v>
      </c>
      <c r="N117" s="17">
        <f t="shared" si="8"/>
        <v>2330</v>
      </c>
      <c r="O117" s="17">
        <f t="shared" si="7"/>
        <v>2621</v>
      </c>
      <c r="P117" s="17">
        <f t="shared" si="7"/>
        <v>446</v>
      </c>
      <c r="Q117" s="17">
        <f t="shared" si="7"/>
        <v>1981</v>
      </c>
      <c r="R117" s="17">
        <f t="shared" si="7"/>
        <v>2330</v>
      </c>
      <c r="S117" s="17">
        <f t="shared" si="5"/>
        <v>2621</v>
      </c>
    </row>
    <row r="118" spans="1:19">
      <c r="A118" s="9">
        <v>5850</v>
      </c>
      <c r="B118" s="9">
        <v>449</v>
      </c>
      <c r="C118" s="9">
        <v>1998</v>
      </c>
      <c r="D118" s="9">
        <v>2350</v>
      </c>
      <c r="E118" s="9">
        <v>2644</v>
      </c>
      <c r="F118" s="9">
        <v>449</v>
      </c>
      <c r="G118" s="9">
        <v>1998</v>
      </c>
      <c r="H118" s="9">
        <v>2350</v>
      </c>
      <c r="I118" s="9">
        <v>2644</v>
      </c>
      <c r="K118" s="9">
        <f t="shared" si="4"/>
        <v>5875</v>
      </c>
      <c r="L118" s="17">
        <f t="shared" si="8"/>
        <v>449</v>
      </c>
      <c r="M118" s="17">
        <f t="shared" si="8"/>
        <v>1998</v>
      </c>
      <c r="N118" s="17">
        <f t="shared" si="8"/>
        <v>2350</v>
      </c>
      <c r="O118" s="17">
        <f t="shared" si="7"/>
        <v>2644</v>
      </c>
      <c r="P118" s="17">
        <f t="shared" si="7"/>
        <v>449</v>
      </c>
      <c r="Q118" s="17">
        <f t="shared" si="7"/>
        <v>1998</v>
      </c>
      <c r="R118" s="17">
        <f t="shared" si="7"/>
        <v>2350</v>
      </c>
      <c r="S118" s="17">
        <f t="shared" si="5"/>
        <v>2644</v>
      </c>
    </row>
    <row r="119" spans="1:19">
      <c r="A119" s="9">
        <v>5900</v>
      </c>
      <c r="B119" s="9">
        <v>453</v>
      </c>
      <c r="C119" s="9">
        <v>2015</v>
      </c>
      <c r="D119" s="9">
        <v>2370</v>
      </c>
      <c r="E119" s="9">
        <v>2666</v>
      </c>
      <c r="F119" s="9">
        <v>453</v>
      </c>
      <c r="G119" s="9">
        <v>2015</v>
      </c>
      <c r="H119" s="9">
        <v>2370</v>
      </c>
      <c r="I119" s="9">
        <v>2666</v>
      </c>
      <c r="K119" s="9">
        <f t="shared" si="4"/>
        <v>5925</v>
      </c>
      <c r="L119" s="17">
        <f t="shared" si="8"/>
        <v>453</v>
      </c>
      <c r="M119" s="17">
        <f t="shared" si="8"/>
        <v>2015</v>
      </c>
      <c r="N119" s="17">
        <f t="shared" si="8"/>
        <v>2370</v>
      </c>
      <c r="O119" s="17">
        <f t="shared" si="7"/>
        <v>2666</v>
      </c>
      <c r="P119" s="17">
        <f t="shared" si="7"/>
        <v>453</v>
      </c>
      <c r="Q119" s="17">
        <f t="shared" si="7"/>
        <v>2015</v>
      </c>
      <c r="R119" s="17">
        <f t="shared" si="7"/>
        <v>2370</v>
      </c>
      <c r="S119" s="17">
        <f t="shared" si="5"/>
        <v>2666</v>
      </c>
    </row>
    <row r="120" spans="1:19">
      <c r="A120" s="9">
        <v>5950</v>
      </c>
      <c r="B120" s="9">
        <v>457</v>
      </c>
      <c r="C120" s="9">
        <v>2032</v>
      </c>
      <c r="D120" s="9">
        <v>2390</v>
      </c>
      <c r="E120" s="9">
        <v>2689</v>
      </c>
      <c r="F120" s="9">
        <v>457</v>
      </c>
      <c r="G120" s="9">
        <v>2032</v>
      </c>
      <c r="H120" s="9">
        <v>2390</v>
      </c>
      <c r="I120" s="9">
        <v>2689</v>
      </c>
      <c r="K120" s="9">
        <f t="shared" si="4"/>
        <v>5975</v>
      </c>
      <c r="L120" s="17">
        <f t="shared" si="8"/>
        <v>457</v>
      </c>
      <c r="M120" s="17">
        <f t="shared" si="8"/>
        <v>2032</v>
      </c>
      <c r="N120" s="17">
        <f t="shared" si="8"/>
        <v>2390</v>
      </c>
      <c r="O120" s="17">
        <f t="shared" si="7"/>
        <v>2689</v>
      </c>
      <c r="P120" s="17">
        <f t="shared" si="7"/>
        <v>457</v>
      </c>
      <c r="Q120" s="17">
        <f t="shared" si="7"/>
        <v>2032</v>
      </c>
      <c r="R120" s="17">
        <f t="shared" si="7"/>
        <v>2390</v>
      </c>
      <c r="S120" s="17">
        <f t="shared" si="5"/>
        <v>2689</v>
      </c>
    </row>
    <row r="121" spans="1:19">
      <c r="A121" s="9">
        <v>6000</v>
      </c>
      <c r="B121" s="9">
        <v>461</v>
      </c>
      <c r="C121" s="9">
        <v>2049</v>
      </c>
      <c r="D121" s="9">
        <v>2410</v>
      </c>
      <c r="E121" s="9">
        <v>2711</v>
      </c>
      <c r="F121" s="9">
        <v>461</v>
      </c>
      <c r="G121" s="9">
        <v>2049</v>
      </c>
      <c r="H121" s="9">
        <v>2410</v>
      </c>
      <c r="I121" s="9">
        <v>2711</v>
      </c>
      <c r="K121" s="9">
        <f t="shared" si="4"/>
        <v>6025</v>
      </c>
      <c r="L121" s="17">
        <f t="shared" si="8"/>
        <v>461</v>
      </c>
      <c r="M121" s="17">
        <f t="shared" si="8"/>
        <v>2049</v>
      </c>
      <c r="N121" s="17">
        <f t="shared" si="8"/>
        <v>2410</v>
      </c>
      <c r="O121" s="17">
        <f t="shared" si="7"/>
        <v>2711</v>
      </c>
      <c r="P121" s="17">
        <f t="shared" si="7"/>
        <v>461</v>
      </c>
      <c r="Q121" s="17">
        <f t="shared" si="7"/>
        <v>2049</v>
      </c>
      <c r="R121" s="17">
        <f t="shared" si="7"/>
        <v>2410</v>
      </c>
      <c r="S121" s="17">
        <f t="shared" si="5"/>
        <v>2711</v>
      </c>
    </row>
    <row r="122" spans="1:19">
      <c r="A122" s="9">
        <v>6050</v>
      </c>
      <c r="B122" s="9">
        <v>465</v>
      </c>
      <c r="C122" s="9">
        <v>2066</v>
      </c>
      <c r="D122" s="9">
        <v>2430</v>
      </c>
      <c r="E122" s="9">
        <v>2734</v>
      </c>
      <c r="F122" s="9">
        <v>465</v>
      </c>
      <c r="G122" s="9">
        <v>2066</v>
      </c>
      <c r="H122" s="9">
        <v>2430</v>
      </c>
      <c r="I122" s="9">
        <v>2734</v>
      </c>
      <c r="K122" s="9">
        <f t="shared" si="4"/>
        <v>6075</v>
      </c>
      <c r="L122" s="17">
        <f t="shared" si="8"/>
        <v>465</v>
      </c>
      <c r="M122" s="17">
        <f t="shared" si="8"/>
        <v>2066</v>
      </c>
      <c r="N122" s="17">
        <f t="shared" si="8"/>
        <v>2430</v>
      </c>
      <c r="O122" s="17">
        <f t="shared" si="7"/>
        <v>2734</v>
      </c>
      <c r="P122" s="17">
        <f t="shared" si="7"/>
        <v>465</v>
      </c>
      <c r="Q122" s="17">
        <f t="shared" si="7"/>
        <v>2066</v>
      </c>
      <c r="R122" s="17">
        <f t="shared" si="7"/>
        <v>2430</v>
      </c>
      <c r="S122" s="17">
        <f t="shared" si="5"/>
        <v>2734</v>
      </c>
    </row>
    <row r="123" spans="1:19">
      <c r="A123" s="9">
        <v>6100</v>
      </c>
      <c r="B123" s="9">
        <v>469</v>
      </c>
      <c r="C123" s="9">
        <v>2083</v>
      </c>
      <c r="D123" s="9">
        <v>2450</v>
      </c>
      <c r="E123" s="9">
        <v>2756</v>
      </c>
      <c r="F123" s="9">
        <v>469</v>
      </c>
      <c r="G123" s="9">
        <v>2083</v>
      </c>
      <c r="H123" s="9">
        <v>2450</v>
      </c>
      <c r="I123" s="9">
        <v>2756</v>
      </c>
      <c r="K123" s="9">
        <f t="shared" si="4"/>
        <v>6125</v>
      </c>
      <c r="L123" s="17">
        <f t="shared" si="8"/>
        <v>469</v>
      </c>
      <c r="M123" s="17">
        <f t="shared" si="8"/>
        <v>2083</v>
      </c>
      <c r="N123" s="17">
        <f t="shared" si="8"/>
        <v>2450</v>
      </c>
      <c r="O123" s="17">
        <f t="shared" si="7"/>
        <v>2756</v>
      </c>
      <c r="P123" s="17">
        <f t="shared" si="7"/>
        <v>469</v>
      </c>
      <c r="Q123" s="17">
        <f t="shared" si="7"/>
        <v>2083</v>
      </c>
      <c r="R123" s="17">
        <f t="shared" si="7"/>
        <v>2450</v>
      </c>
      <c r="S123" s="17">
        <f t="shared" si="5"/>
        <v>2756</v>
      </c>
    </row>
    <row r="124" spans="1:19">
      <c r="A124" s="9">
        <v>6150</v>
      </c>
      <c r="B124" s="9">
        <v>472</v>
      </c>
      <c r="C124" s="9">
        <v>2100</v>
      </c>
      <c r="D124" s="9">
        <v>2470</v>
      </c>
      <c r="E124" s="9">
        <v>2779</v>
      </c>
      <c r="F124" s="9">
        <v>472</v>
      </c>
      <c r="G124" s="9">
        <v>2100</v>
      </c>
      <c r="H124" s="9">
        <v>2470</v>
      </c>
      <c r="I124" s="9">
        <v>2779</v>
      </c>
      <c r="K124" s="9">
        <f t="shared" si="4"/>
        <v>6175</v>
      </c>
      <c r="L124" s="17">
        <f t="shared" si="8"/>
        <v>472</v>
      </c>
      <c r="M124" s="17">
        <f t="shared" si="8"/>
        <v>2100</v>
      </c>
      <c r="N124" s="17">
        <f t="shared" si="8"/>
        <v>2470</v>
      </c>
      <c r="O124" s="17">
        <f t="shared" si="7"/>
        <v>2779</v>
      </c>
      <c r="P124" s="17">
        <f t="shared" si="7"/>
        <v>472</v>
      </c>
      <c r="Q124" s="17">
        <f t="shared" si="7"/>
        <v>2100</v>
      </c>
      <c r="R124" s="17">
        <f t="shared" si="7"/>
        <v>2470</v>
      </c>
      <c r="S124" s="17">
        <f t="shared" si="5"/>
        <v>2779</v>
      </c>
    </row>
    <row r="125" spans="1:19">
      <c r="A125" s="9">
        <v>6200</v>
      </c>
      <c r="B125" s="9">
        <v>476</v>
      </c>
      <c r="C125" s="9">
        <v>2117</v>
      </c>
      <c r="D125" s="9">
        <v>2490</v>
      </c>
      <c r="E125" s="9">
        <v>2801</v>
      </c>
      <c r="F125" s="9">
        <v>476</v>
      </c>
      <c r="G125" s="9">
        <v>2117</v>
      </c>
      <c r="H125" s="9">
        <v>2490</v>
      </c>
      <c r="I125" s="9">
        <v>2801</v>
      </c>
      <c r="K125" s="9">
        <f t="shared" si="4"/>
        <v>6225</v>
      </c>
      <c r="L125" s="17">
        <f t="shared" si="8"/>
        <v>476</v>
      </c>
      <c r="M125" s="17">
        <f t="shared" si="8"/>
        <v>2117</v>
      </c>
      <c r="N125" s="17">
        <f t="shared" si="8"/>
        <v>2490</v>
      </c>
      <c r="O125" s="17">
        <f t="shared" si="7"/>
        <v>2801</v>
      </c>
      <c r="P125" s="17">
        <f t="shared" si="7"/>
        <v>476</v>
      </c>
      <c r="Q125" s="17">
        <f t="shared" si="7"/>
        <v>2117</v>
      </c>
      <c r="R125" s="17">
        <f t="shared" si="7"/>
        <v>2490</v>
      </c>
      <c r="S125" s="17">
        <f t="shared" si="5"/>
        <v>2801</v>
      </c>
    </row>
    <row r="126" spans="1:19">
      <c r="A126" s="9">
        <v>6250</v>
      </c>
      <c r="B126" s="9">
        <v>480</v>
      </c>
      <c r="C126" s="9">
        <v>2134</v>
      </c>
      <c r="D126" s="9">
        <v>2510</v>
      </c>
      <c r="E126" s="9">
        <v>2824</v>
      </c>
      <c r="F126" s="9">
        <v>480</v>
      </c>
      <c r="G126" s="9">
        <v>2134</v>
      </c>
      <c r="H126" s="9">
        <v>2510</v>
      </c>
      <c r="I126" s="9">
        <v>2824</v>
      </c>
      <c r="K126" s="9">
        <f t="shared" si="4"/>
        <v>6275</v>
      </c>
      <c r="L126" s="17">
        <f t="shared" si="8"/>
        <v>480</v>
      </c>
      <c r="M126" s="17">
        <f t="shared" si="8"/>
        <v>2134</v>
      </c>
      <c r="N126" s="17">
        <f t="shared" si="8"/>
        <v>2510</v>
      </c>
      <c r="O126" s="17">
        <f t="shared" si="7"/>
        <v>2824</v>
      </c>
      <c r="P126" s="17">
        <f t="shared" si="7"/>
        <v>480</v>
      </c>
      <c r="Q126" s="17">
        <f t="shared" si="7"/>
        <v>2134</v>
      </c>
      <c r="R126" s="17">
        <f t="shared" si="7"/>
        <v>2510</v>
      </c>
      <c r="S126" s="17">
        <f t="shared" si="5"/>
        <v>2824</v>
      </c>
    </row>
    <row r="127" spans="1:19">
      <c r="A127" s="9">
        <v>6300</v>
      </c>
      <c r="B127" s="9">
        <v>484</v>
      </c>
      <c r="C127" s="9">
        <v>2151</v>
      </c>
      <c r="D127" s="9">
        <v>2530</v>
      </c>
      <c r="E127" s="9">
        <v>2846</v>
      </c>
      <c r="F127" s="9">
        <v>484</v>
      </c>
      <c r="G127" s="9">
        <v>2151</v>
      </c>
      <c r="H127" s="9">
        <v>2530</v>
      </c>
      <c r="I127" s="9">
        <v>2846</v>
      </c>
      <c r="K127" s="9">
        <f t="shared" si="4"/>
        <v>6325</v>
      </c>
      <c r="L127" s="17">
        <f t="shared" si="8"/>
        <v>484</v>
      </c>
      <c r="M127" s="17">
        <f t="shared" si="8"/>
        <v>2151</v>
      </c>
      <c r="N127" s="17">
        <f t="shared" si="8"/>
        <v>2530</v>
      </c>
      <c r="O127" s="17">
        <f t="shared" si="7"/>
        <v>2846</v>
      </c>
      <c r="P127" s="17">
        <f t="shared" si="7"/>
        <v>484</v>
      </c>
      <c r="Q127" s="17">
        <f t="shared" si="7"/>
        <v>2151</v>
      </c>
      <c r="R127" s="17">
        <f t="shared" si="7"/>
        <v>2530</v>
      </c>
      <c r="S127" s="17">
        <f t="shared" si="5"/>
        <v>2846</v>
      </c>
    </row>
    <row r="128" spans="1:19">
      <c r="A128" s="9">
        <v>6350</v>
      </c>
      <c r="B128" s="9">
        <v>488</v>
      </c>
      <c r="C128" s="9">
        <v>2168</v>
      </c>
      <c r="D128" s="9">
        <v>2550</v>
      </c>
      <c r="E128" s="9">
        <v>2869</v>
      </c>
      <c r="F128" s="9">
        <v>488</v>
      </c>
      <c r="G128" s="9">
        <v>2168</v>
      </c>
      <c r="H128" s="9">
        <v>2550</v>
      </c>
      <c r="I128" s="9">
        <v>2869</v>
      </c>
      <c r="K128" s="9">
        <f t="shared" si="4"/>
        <v>6375</v>
      </c>
      <c r="L128" s="17">
        <f t="shared" si="8"/>
        <v>488</v>
      </c>
      <c r="M128" s="17">
        <f t="shared" si="8"/>
        <v>2168</v>
      </c>
      <c r="N128" s="17">
        <f t="shared" si="8"/>
        <v>2550</v>
      </c>
      <c r="O128" s="17">
        <f t="shared" si="7"/>
        <v>2869</v>
      </c>
      <c r="P128" s="17">
        <f t="shared" si="7"/>
        <v>488</v>
      </c>
      <c r="Q128" s="17">
        <f t="shared" si="7"/>
        <v>2168</v>
      </c>
      <c r="R128" s="17">
        <f t="shared" si="7"/>
        <v>2550</v>
      </c>
      <c r="S128" s="17">
        <f t="shared" si="5"/>
        <v>2869</v>
      </c>
    </row>
    <row r="129" spans="1:19">
      <c r="A129" s="9">
        <v>6400</v>
      </c>
      <c r="B129" s="9">
        <v>492</v>
      </c>
      <c r="C129" s="9">
        <v>2185</v>
      </c>
      <c r="D129" s="9">
        <v>2570</v>
      </c>
      <c r="E129" s="9">
        <v>2891</v>
      </c>
      <c r="F129" s="9">
        <v>492</v>
      </c>
      <c r="G129" s="9">
        <v>2185</v>
      </c>
      <c r="H129" s="9">
        <v>2570</v>
      </c>
      <c r="I129" s="9">
        <v>2891</v>
      </c>
      <c r="K129" s="9">
        <f t="shared" si="4"/>
        <v>6425</v>
      </c>
      <c r="L129" s="17">
        <f t="shared" si="8"/>
        <v>492</v>
      </c>
      <c r="M129" s="17">
        <f t="shared" si="8"/>
        <v>2185</v>
      </c>
      <c r="N129" s="17">
        <f t="shared" si="8"/>
        <v>2570</v>
      </c>
      <c r="O129" s="17">
        <f t="shared" si="7"/>
        <v>2891</v>
      </c>
      <c r="P129" s="17">
        <f t="shared" si="7"/>
        <v>492</v>
      </c>
      <c r="Q129" s="17">
        <f t="shared" si="7"/>
        <v>2185</v>
      </c>
      <c r="R129" s="17">
        <f t="shared" si="7"/>
        <v>2570</v>
      </c>
      <c r="S129" s="17">
        <f t="shared" si="5"/>
        <v>2891</v>
      </c>
    </row>
    <row r="130" spans="1:19">
      <c r="A130" s="9">
        <v>6450</v>
      </c>
      <c r="B130" s="9">
        <v>495</v>
      </c>
      <c r="C130" s="9">
        <v>2202</v>
      </c>
      <c r="D130" s="9">
        <v>2590</v>
      </c>
      <c r="E130" s="9">
        <v>2914</v>
      </c>
      <c r="F130" s="9">
        <v>495</v>
      </c>
      <c r="G130" s="9">
        <v>2202</v>
      </c>
      <c r="H130" s="9">
        <v>2590</v>
      </c>
      <c r="I130" s="9">
        <v>2914</v>
      </c>
      <c r="K130" s="9">
        <f t="shared" ref="K130:K193" si="9">50*ROUND((A130-25)/50,0)+25</f>
        <v>6475</v>
      </c>
      <c r="L130" s="17">
        <f t="shared" si="8"/>
        <v>495</v>
      </c>
      <c r="M130" s="17">
        <f t="shared" si="8"/>
        <v>2202</v>
      </c>
      <c r="N130" s="17">
        <f t="shared" si="8"/>
        <v>2590</v>
      </c>
      <c r="O130" s="17">
        <f t="shared" si="7"/>
        <v>2914</v>
      </c>
      <c r="P130" s="17">
        <f t="shared" si="7"/>
        <v>495</v>
      </c>
      <c r="Q130" s="17">
        <f t="shared" si="7"/>
        <v>2202</v>
      </c>
      <c r="R130" s="17">
        <f t="shared" si="7"/>
        <v>2590</v>
      </c>
      <c r="S130" s="17">
        <f t="shared" si="5"/>
        <v>2914</v>
      </c>
    </row>
    <row r="131" spans="1:19">
      <c r="A131" s="9">
        <v>6500</v>
      </c>
      <c r="B131" s="9">
        <v>499</v>
      </c>
      <c r="C131" s="9">
        <v>2219</v>
      </c>
      <c r="D131" s="9">
        <v>2610</v>
      </c>
      <c r="E131" s="9">
        <v>2936</v>
      </c>
      <c r="F131" s="9">
        <v>499</v>
      </c>
      <c r="G131" s="9">
        <v>2219</v>
      </c>
      <c r="H131" s="9">
        <v>2610</v>
      </c>
      <c r="I131" s="9">
        <v>2936</v>
      </c>
      <c r="K131" s="9">
        <f t="shared" si="9"/>
        <v>6525</v>
      </c>
      <c r="L131" s="17">
        <f t="shared" si="8"/>
        <v>499</v>
      </c>
      <c r="M131" s="17">
        <f t="shared" si="8"/>
        <v>2219</v>
      </c>
      <c r="N131" s="17">
        <f t="shared" si="8"/>
        <v>2610</v>
      </c>
      <c r="O131" s="17">
        <f t="shared" si="7"/>
        <v>2936</v>
      </c>
      <c r="P131" s="17">
        <f t="shared" si="7"/>
        <v>499</v>
      </c>
      <c r="Q131" s="17">
        <f t="shared" si="7"/>
        <v>2219</v>
      </c>
      <c r="R131" s="17">
        <f t="shared" si="7"/>
        <v>2610</v>
      </c>
      <c r="S131" s="17">
        <f t="shared" si="5"/>
        <v>2936</v>
      </c>
    </row>
    <row r="132" spans="1:19">
      <c r="A132" s="9">
        <v>6550</v>
      </c>
      <c r="B132" s="9">
        <v>503</v>
      </c>
      <c r="C132" s="9">
        <v>2236</v>
      </c>
      <c r="D132" s="9">
        <v>2630</v>
      </c>
      <c r="E132" s="9">
        <v>2959</v>
      </c>
      <c r="F132" s="9">
        <v>503</v>
      </c>
      <c r="G132" s="9">
        <v>2236</v>
      </c>
      <c r="H132" s="9">
        <v>2630</v>
      </c>
      <c r="I132" s="9">
        <v>2959</v>
      </c>
      <c r="K132" s="9">
        <f t="shared" si="9"/>
        <v>6575</v>
      </c>
      <c r="L132" s="17">
        <f t="shared" si="8"/>
        <v>503</v>
      </c>
      <c r="M132" s="17">
        <f t="shared" si="8"/>
        <v>2236</v>
      </c>
      <c r="N132" s="17">
        <f t="shared" si="8"/>
        <v>2630</v>
      </c>
      <c r="O132" s="17">
        <f t="shared" si="7"/>
        <v>2959</v>
      </c>
      <c r="P132" s="17">
        <f t="shared" si="7"/>
        <v>503</v>
      </c>
      <c r="Q132" s="17">
        <f t="shared" si="7"/>
        <v>2236</v>
      </c>
      <c r="R132" s="17">
        <f t="shared" si="7"/>
        <v>2630</v>
      </c>
      <c r="S132" s="17">
        <f t="shared" si="5"/>
        <v>2959</v>
      </c>
    </row>
    <row r="133" spans="1:19">
      <c r="A133" s="9">
        <v>6600</v>
      </c>
      <c r="B133" s="9">
        <v>507</v>
      </c>
      <c r="C133" s="9">
        <v>2253</v>
      </c>
      <c r="D133" s="9">
        <v>2650</v>
      </c>
      <c r="E133" s="9">
        <v>2981</v>
      </c>
      <c r="F133" s="9">
        <v>507</v>
      </c>
      <c r="G133" s="9">
        <v>2253</v>
      </c>
      <c r="H133" s="9">
        <v>2650</v>
      </c>
      <c r="I133" s="9">
        <v>2981</v>
      </c>
      <c r="K133" s="9">
        <f t="shared" si="9"/>
        <v>6625</v>
      </c>
      <c r="L133" s="17">
        <f t="shared" si="8"/>
        <v>507</v>
      </c>
      <c r="M133" s="17">
        <f t="shared" si="8"/>
        <v>2253</v>
      </c>
      <c r="N133" s="17">
        <f t="shared" si="8"/>
        <v>2650</v>
      </c>
      <c r="O133" s="17">
        <f t="shared" si="7"/>
        <v>2981</v>
      </c>
      <c r="P133" s="17">
        <f t="shared" si="7"/>
        <v>507</v>
      </c>
      <c r="Q133" s="17">
        <f t="shared" si="7"/>
        <v>2253</v>
      </c>
      <c r="R133" s="17">
        <f t="shared" si="7"/>
        <v>2650</v>
      </c>
      <c r="S133" s="17">
        <f t="shared" si="5"/>
        <v>2981</v>
      </c>
    </row>
    <row r="134" spans="1:19">
      <c r="A134" s="9">
        <v>6650</v>
      </c>
      <c r="B134" s="9">
        <v>511</v>
      </c>
      <c r="C134" s="9">
        <v>2270</v>
      </c>
      <c r="D134" s="9">
        <v>2670</v>
      </c>
      <c r="E134" s="9">
        <v>3004</v>
      </c>
      <c r="F134" s="9">
        <v>511</v>
      </c>
      <c r="G134" s="9">
        <v>2270</v>
      </c>
      <c r="H134" s="9">
        <v>2670</v>
      </c>
      <c r="I134" s="9">
        <v>3004</v>
      </c>
      <c r="K134" s="9">
        <f t="shared" si="9"/>
        <v>6675</v>
      </c>
      <c r="L134" s="17">
        <f t="shared" si="8"/>
        <v>511</v>
      </c>
      <c r="M134" s="17">
        <f t="shared" si="8"/>
        <v>2270</v>
      </c>
      <c r="N134" s="17">
        <f t="shared" si="8"/>
        <v>2670</v>
      </c>
      <c r="O134" s="17">
        <f t="shared" si="7"/>
        <v>3004</v>
      </c>
      <c r="P134" s="17">
        <f t="shared" si="7"/>
        <v>511</v>
      </c>
      <c r="Q134" s="17">
        <f t="shared" si="7"/>
        <v>2270</v>
      </c>
      <c r="R134" s="17">
        <f t="shared" si="7"/>
        <v>2670</v>
      </c>
      <c r="S134" s="17">
        <f t="shared" si="5"/>
        <v>3004</v>
      </c>
    </row>
    <row r="135" spans="1:19">
      <c r="A135" s="9">
        <v>6700</v>
      </c>
      <c r="B135" s="9">
        <v>514</v>
      </c>
      <c r="C135" s="9">
        <v>2287</v>
      </c>
      <c r="D135" s="9">
        <v>2690</v>
      </c>
      <c r="E135" s="9">
        <v>3026</v>
      </c>
      <c r="F135" s="9">
        <v>514</v>
      </c>
      <c r="G135" s="9">
        <v>2287</v>
      </c>
      <c r="H135" s="9">
        <v>2690</v>
      </c>
      <c r="I135" s="9">
        <v>3026</v>
      </c>
      <c r="K135" s="9">
        <f t="shared" si="9"/>
        <v>6725</v>
      </c>
      <c r="L135" s="17">
        <f t="shared" si="8"/>
        <v>514</v>
      </c>
      <c r="M135" s="17">
        <f t="shared" si="8"/>
        <v>2287</v>
      </c>
      <c r="N135" s="17">
        <f t="shared" si="8"/>
        <v>2690</v>
      </c>
      <c r="O135" s="17">
        <f t="shared" si="7"/>
        <v>3026</v>
      </c>
      <c r="P135" s="17">
        <f t="shared" si="7"/>
        <v>514</v>
      </c>
      <c r="Q135" s="17">
        <f t="shared" si="7"/>
        <v>2287</v>
      </c>
      <c r="R135" s="17">
        <f t="shared" si="7"/>
        <v>2690</v>
      </c>
      <c r="S135" s="17">
        <f t="shared" si="5"/>
        <v>3026</v>
      </c>
    </row>
    <row r="136" spans="1:19">
      <c r="A136" s="9">
        <v>6750</v>
      </c>
      <c r="B136" s="9">
        <v>518</v>
      </c>
      <c r="C136" s="9">
        <v>2304</v>
      </c>
      <c r="D136" s="9">
        <v>2710</v>
      </c>
      <c r="E136" s="9">
        <v>3049</v>
      </c>
      <c r="F136" s="9">
        <v>518</v>
      </c>
      <c r="G136" s="9">
        <v>2304</v>
      </c>
      <c r="H136" s="9">
        <v>2710</v>
      </c>
      <c r="I136" s="9">
        <v>3049</v>
      </c>
      <c r="K136" s="9">
        <f t="shared" si="9"/>
        <v>6775</v>
      </c>
      <c r="L136" s="17">
        <f t="shared" si="8"/>
        <v>518</v>
      </c>
      <c r="M136" s="17">
        <f t="shared" si="8"/>
        <v>2304</v>
      </c>
      <c r="N136" s="17">
        <f t="shared" si="8"/>
        <v>2710</v>
      </c>
      <c r="O136" s="17">
        <f t="shared" si="7"/>
        <v>3049</v>
      </c>
      <c r="P136" s="17">
        <f t="shared" si="7"/>
        <v>518</v>
      </c>
      <c r="Q136" s="17">
        <f t="shared" si="7"/>
        <v>2304</v>
      </c>
      <c r="R136" s="17">
        <f t="shared" si="7"/>
        <v>2710</v>
      </c>
      <c r="S136" s="17">
        <f t="shared" si="5"/>
        <v>3049</v>
      </c>
    </row>
    <row r="137" spans="1:19">
      <c r="A137" s="9">
        <v>6800</v>
      </c>
      <c r="B137" s="9">
        <v>522</v>
      </c>
      <c r="C137" s="9">
        <v>2321</v>
      </c>
      <c r="D137" s="9">
        <v>2730</v>
      </c>
      <c r="E137" s="9">
        <v>3071</v>
      </c>
      <c r="F137" s="9">
        <v>522</v>
      </c>
      <c r="G137" s="9">
        <v>2321</v>
      </c>
      <c r="H137" s="9">
        <v>2730</v>
      </c>
      <c r="I137" s="9">
        <v>3071</v>
      </c>
      <c r="K137" s="9">
        <f t="shared" si="9"/>
        <v>6825</v>
      </c>
      <c r="L137" s="17">
        <f t="shared" si="8"/>
        <v>522</v>
      </c>
      <c r="M137" s="17">
        <f t="shared" si="8"/>
        <v>2321</v>
      </c>
      <c r="N137" s="17">
        <f t="shared" si="8"/>
        <v>2730</v>
      </c>
      <c r="O137" s="17">
        <f t="shared" si="7"/>
        <v>3071</v>
      </c>
      <c r="P137" s="17">
        <f t="shared" si="7"/>
        <v>522</v>
      </c>
      <c r="Q137" s="17">
        <f t="shared" si="7"/>
        <v>2321</v>
      </c>
      <c r="R137" s="17">
        <f t="shared" si="7"/>
        <v>2730</v>
      </c>
      <c r="S137" s="17">
        <f t="shared" si="5"/>
        <v>3071</v>
      </c>
    </row>
    <row r="138" spans="1:19">
      <c r="A138" s="9">
        <v>6850</v>
      </c>
      <c r="B138" s="9">
        <v>526</v>
      </c>
      <c r="C138" s="9">
        <v>2338</v>
      </c>
      <c r="D138" s="9">
        <v>2750</v>
      </c>
      <c r="E138" s="9">
        <v>3094</v>
      </c>
      <c r="F138" s="9">
        <v>526</v>
      </c>
      <c r="G138" s="9">
        <v>2338</v>
      </c>
      <c r="H138" s="9">
        <v>2750</v>
      </c>
      <c r="I138" s="9">
        <v>3094</v>
      </c>
      <c r="K138" s="9">
        <f t="shared" si="9"/>
        <v>6875</v>
      </c>
      <c r="L138" s="17">
        <f t="shared" si="8"/>
        <v>526</v>
      </c>
      <c r="M138" s="17">
        <f t="shared" si="8"/>
        <v>2338</v>
      </c>
      <c r="N138" s="17">
        <f t="shared" si="8"/>
        <v>2750</v>
      </c>
      <c r="O138" s="17">
        <f t="shared" si="7"/>
        <v>3094</v>
      </c>
      <c r="P138" s="17">
        <f t="shared" si="7"/>
        <v>526</v>
      </c>
      <c r="Q138" s="17">
        <f t="shared" si="7"/>
        <v>2338</v>
      </c>
      <c r="R138" s="17">
        <f t="shared" si="7"/>
        <v>2750</v>
      </c>
      <c r="S138" s="17">
        <f t="shared" si="5"/>
        <v>3094</v>
      </c>
    </row>
    <row r="139" spans="1:19">
      <c r="A139" s="9">
        <v>6900</v>
      </c>
      <c r="B139" s="9">
        <v>530</v>
      </c>
      <c r="C139" s="9">
        <v>2355</v>
      </c>
      <c r="D139" s="9">
        <v>2770</v>
      </c>
      <c r="E139" s="9">
        <v>3116</v>
      </c>
      <c r="F139" s="9">
        <v>530</v>
      </c>
      <c r="G139" s="9">
        <v>2355</v>
      </c>
      <c r="H139" s="9">
        <v>2770</v>
      </c>
      <c r="I139" s="9">
        <v>3116</v>
      </c>
      <c r="K139" s="9">
        <f t="shared" si="9"/>
        <v>6925</v>
      </c>
      <c r="L139" s="17">
        <f t="shared" si="8"/>
        <v>530</v>
      </c>
      <c r="M139" s="17">
        <f t="shared" si="8"/>
        <v>2355</v>
      </c>
      <c r="N139" s="17">
        <f t="shared" si="8"/>
        <v>2770</v>
      </c>
      <c r="O139" s="17">
        <f t="shared" si="7"/>
        <v>3116</v>
      </c>
      <c r="P139" s="17">
        <f t="shared" si="7"/>
        <v>530</v>
      </c>
      <c r="Q139" s="17">
        <f t="shared" si="7"/>
        <v>2355</v>
      </c>
      <c r="R139" s="17">
        <f t="shared" si="7"/>
        <v>2770</v>
      </c>
      <c r="S139" s="17">
        <f t="shared" si="5"/>
        <v>3116</v>
      </c>
    </row>
    <row r="140" spans="1:19">
      <c r="A140" s="9">
        <v>6950</v>
      </c>
      <c r="B140" s="9">
        <v>534</v>
      </c>
      <c r="C140" s="9">
        <v>2372</v>
      </c>
      <c r="D140" s="9">
        <v>2790</v>
      </c>
      <c r="E140" s="9">
        <v>3139</v>
      </c>
      <c r="F140" s="9">
        <v>534</v>
      </c>
      <c r="G140" s="9">
        <v>2372</v>
      </c>
      <c r="H140" s="9">
        <v>2790</v>
      </c>
      <c r="I140" s="9">
        <v>3139</v>
      </c>
      <c r="K140" s="9">
        <f t="shared" si="9"/>
        <v>6975</v>
      </c>
      <c r="L140" s="17">
        <f t="shared" si="8"/>
        <v>534</v>
      </c>
      <c r="M140" s="17">
        <f t="shared" si="8"/>
        <v>2372</v>
      </c>
      <c r="N140" s="17">
        <f t="shared" si="8"/>
        <v>2790</v>
      </c>
      <c r="O140" s="17">
        <f t="shared" si="7"/>
        <v>3139</v>
      </c>
      <c r="P140" s="17">
        <f t="shared" si="7"/>
        <v>534</v>
      </c>
      <c r="Q140" s="17">
        <f t="shared" si="7"/>
        <v>2372</v>
      </c>
      <c r="R140" s="17">
        <f t="shared" si="7"/>
        <v>2790</v>
      </c>
      <c r="S140" s="17">
        <f t="shared" si="5"/>
        <v>3139</v>
      </c>
    </row>
    <row r="141" spans="1:19">
      <c r="A141" s="9">
        <v>7000</v>
      </c>
      <c r="B141" s="9">
        <v>538</v>
      </c>
      <c r="C141" s="9">
        <v>2389</v>
      </c>
      <c r="D141" s="9">
        <v>2810</v>
      </c>
      <c r="E141" s="9">
        <v>3161</v>
      </c>
      <c r="F141" s="9">
        <v>538</v>
      </c>
      <c r="G141" s="9">
        <v>2389</v>
      </c>
      <c r="H141" s="9">
        <v>2810</v>
      </c>
      <c r="I141" s="9">
        <v>3161</v>
      </c>
      <c r="K141" s="9">
        <f t="shared" si="9"/>
        <v>7025</v>
      </c>
      <c r="L141" s="17">
        <f t="shared" si="8"/>
        <v>538</v>
      </c>
      <c r="M141" s="17">
        <f t="shared" si="8"/>
        <v>2389</v>
      </c>
      <c r="N141" s="17">
        <f t="shared" si="8"/>
        <v>2810</v>
      </c>
      <c r="O141" s="17">
        <f t="shared" si="7"/>
        <v>3161</v>
      </c>
      <c r="P141" s="17">
        <f t="shared" si="7"/>
        <v>538</v>
      </c>
      <c r="Q141" s="17">
        <f t="shared" si="7"/>
        <v>2389</v>
      </c>
      <c r="R141" s="17">
        <f t="shared" si="7"/>
        <v>2810</v>
      </c>
      <c r="S141" s="17">
        <f t="shared" si="5"/>
        <v>3161</v>
      </c>
    </row>
    <row r="142" spans="1:19">
      <c r="A142" s="9">
        <v>7050</v>
      </c>
      <c r="B142" s="9">
        <v>538</v>
      </c>
      <c r="C142" s="9">
        <v>2406</v>
      </c>
      <c r="D142" s="9">
        <v>2830</v>
      </c>
      <c r="E142" s="9">
        <v>3184</v>
      </c>
      <c r="F142" s="9">
        <v>538</v>
      </c>
      <c r="G142" s="9">
        <v>2406</v>
      </c>
      <c r="H142" s="9">
        <v>2830</v>
      </c>
      <c r="I142" s="9">
        <v>3184</v>
      </c>
      <c r="K142" s="9">
        <f t="shared" si="9"/>
        <v>7075</v>
      </c>
      <c r="L142" s="17">
        <f t="shared" si="8"/>
        <v>538</v>
      </c>
      <c r="M142" s="17">
        <f t="shared" si="8"/>
        <v>2406</v>
      </c>
      <c r="N142" s="17">
        <f t="shared" si="8"/>
        <v>2830</v>
      </c>
      <c r="O142" s="17">
        <f t="shared" si="7"/>
        <v>3184</v>
      </c>
      <c r="P142" s="17">
        <f t="shared" si="7"/>
        <v>538</v>
      </c>
      <c r="Q142" s="17">
        <f t="shared" si="7"/>
        <v>2406</v>
      </c>
      <c r="R142" s="17">
        <f t="shared" si="7"/>
        <v>2830</v>
      </c>
      <c r="S142" s="17">
        <f t="shared" si="7"/>
        <v>3184</v>
      </c>
    </row>
    <row r="143" spans="1:19">
      <c r="A143" s="9">
        <v>7100</v>
      </c>
      <c r="B143" s="9">
        <v>538</v>
      </c>
      <c r="C143" s="9">
        <v>2423</v>
      </c>
      <c r="D143" s="9">
        <v>2850</v>
      </c>
      <c r="E143" s="9">
        <v>3206</v>
      </c>
      <c r="F143" s="9">
        <v>538</v>
      </c>
      <c r="G143" s="9">
        <v>2423</v>
      </c>
      <c r="H143" s="9">
        <v>2850</v>
      </c>
      <c r="I143" s="9">
        <v>3206</v>
      </c>
      <c r="K143" s="9">
        <f t="shared" si="9"/>
        <v>7125</v>
      </c>
      <c r="L143" s="17">
        <f t="shared" si="8"/>
        <v>538</v>
      </c>
      <c r="M143" s="17">
        <f t="shared" si="8"/>
        <v>2423</v>
      </c>
      <c r="N143" s="17">
        <f t="shared" si="8"/>
        <v>2850</v>
      </c>
      <c r="O143" s="17">
        <f t="shared" si="7"/>
        <v>3206</v>
      </c>
      <c r="P143" s="17">
        <f t="shared" si="7"/>
        <v>538</v>
      </c>
      <c r="Q143" s="17">
        <f t="shared" si="7"/>
        <v>2423</v>
      </c>
      <c r="R143" s="17">
        <f t="shared" si="7"/>
        <v>2850</v>
      </c>
      <c r="S143" s="17">
        <f t="shared" si="7"/>
        <v>3206</v>
      </c>
    </row>
    <row r="144" spans="1:19">
      <c r="A144" s="9">
        <v>7150</v>
      </c>
      <c r="B144" s="9">
        <v>538</v>
      </c>
      <c r="C144" s="9">
        <v>2440</v>
      </c>
      <c r="D144" s="9">
        <v>2870</v>
      </c>
      <c r="E144" s="9">
        <v>3229</v>
      </c>
      <c r="F144" s="9">
        <v>538</v>
      </c>
      <c r="G144" s="9">
        <v>2440</v>
      </c>
      <c r="H144" s="9">
        <v>2870</v>
      </c>
      <c r="I144" s="9">
        <v>3229</v>
      </c>
      <c r="K144" s="9">
        <f t="shared" si="9"/>
        <v>7175</v>
      </c>
      <c r="L144" s="17">
        <f t="shared" si="8"/>
        <v>538</v>
      </c>
      <c r="M144" s="17">
        <f t="shared" si="8"/>
        <v>2440</v>
      </c>
      <c r="N144" s="17">
        <f t="shared" si="8"/>
        <v>2870</v>
      </c>
      <c r="O144" s="17">
        <f t="shared" si="7"/>
        <v>3229</v>
      </c>
      <c r="P144" s="17">
        <f t="shared" si="7"/>
        <v>538</v>
      </c>
      <c r="Q144" s="17">
        <f t="shared" si="7"/>
        <v>2440</v>
      </c>
      <c r="R144" s="17">
        <f t="shared" si="7"/>
        <v>2870</v>
      </c>
      <c r="S144" s="17">
        <f t="shared" si="7"/>
        <v>3229</v>
      </c>
    </row>
    <row r="145" spans="1:19">
      <c r="A145" s="9">
        <v>7200</v>
      </c>
      <c r="B145" s="9">
        <v>538</v>
      </c>
      <c r="C145" s="9">
        <v>2457</v>
      </c>
      <c r="D145" s="9">
        <v>2890</v>
      </c>
      <c r="E145" s="9">
        <v>3251</v>
      </c>
      <c r="F145" s="9">
        <v>538</v>
      </c>
      <c r="G145" s="9">
        <v>2457</v>
      </c>
      <c r="H145" s="9">
        <v>2890</v>
      </c>
      <c r="I145" s="9">
        <v>3251</v>
      </c>
      <c r="K145" s="9">
        <f t="shared" si="9"/>
        <v>7225</v>
      </c>
      <c r="L145" s="17">
        <f t="shared" si="8"/>
        <v>538</v>
      </c>
      <c r="M145" s="17">
        <f t="shared" si="8"/>
        <v>2457</v>
      </c>
      <c r="N145" s="17">
        <f t="shared" si="8"/>
        <v>2890</v>
      </c>
      <c r="O145" s="17">
        <f t="shared" si="7"/>
        <v>3251</v>
      </c>
      <c r="P145" s="17">
        <f t="shared" si="7"/>
        <v>538</v>
      </c>
      <c r="Q145" s="17">
        <f t="shared" si="7"/>
        <v>2457</v>
      </c>
      <c r="R145" s="17">
        <f t="shared" si="7"/>
        <v>2890</v>
      </c>
      <c r="S145" s="17">
        <f t="shared" si="7"/>
        <v>3251</v>
      </c>
    </row>
    <row r="146" spans="1:19">
      <c r="A146" s="9">
        <v>7250</v>
      </c>
      <c r="B146" s="9">
        <v>538</v>
      </c>
      <c r="C146" s="9">
        <v>2474</v>
      </c>
      <c r="D146" s="9">
        <v>2910</v>
      </c>
      <c r="E146" s="9">
        <v>3274</v>
      </c>
      <c r="F146" s="9">
        <v>538</v>
      </c>
      <c r="G146" s="9">
        <v>2474</v>
      </c>
      <c r="H146" s="9">
        <v>2910</v>
      </c>
      <c r="I146" s="9">
        <v>3274</v>
      </c>
      <c r="K146" s="9">
        <f t="shared" si="9"/>
        <v>7275</v>
      </c>
      <c r="L146" s="17">
        <f t="shared" si="8"/>
        <v>538</v>
      </c>
      <c r="M146" s="17">
        <f t="shared" si="8"/>
        <v>2474</v>
      </c>
      <c r="N146" s="17">
        <f t="shared" si="8"/>
        <v>2910</v>
      </c>
      <c r="O146" s="17">
        <f t="shared" si="7"/>
        <v>3274</v>
      </c>
      <c r="P146" s="17">
        <f t="shared" si="7"/>
        <v>538</v>
      </c>
      <c r="Q146" s="17">
        <f t="shared" si="7"/>
        <v>2474</v>
      </c>
      <c r="R146" s="17">
        <f t="shared" si="7"/>
        <v>2910</v>
      </c>
      <c r="S146" s="17">
        <f t="shared" si="7"/>
        <v>3274</v>
      </c>
    </row>
    <row r="147" spans="1:19">
      <c r="A147" s="9">
        <v>7300</v>
      </c>
      <c r="B147" s="9">
        <v>538</v>
      </c>
      <c r="C147" s="9">
        <v>2491</v>
      </c>
      <c r="D147" s="9">
        <v>2930</v>
      </c>
      <c r="E147" s="9">
        <v>3296</v>
      </c>
      <c r="F147" s="9">
        <v>538</v>
      </c>
      <c r="G147" s="9">
        <v>2491</v>
      </c>
      <c r="H147" s="9">
        <v>2930</v>
      </c>
      <c r="I147" s="9">
        <v>3296</v>
      </c>
      <c r="K147" s="9">
        <f t="shared" si="9"/>
        <v>7325</v>
      </c>
      <c r="L147" s="17">
        <f t="shared" si="8"/>
        <v>538</v>
      </c>
      <c r="M147" s="17">
        <f t="shared" si="8"/>
        <v>2491</v>
      </c>
      <c r="N147" s="17">
        <f t="shared" si="8"/>
        <v>2930</v>
      </c>
      <c r="O147" s="17">
        <f t="shared" si="7"/>
        <v>3296</v>
      </c>
      <c r="P147" s="17">
        <f t="shared" si="7"/>
        <v>538</v>
      </c>
      <c r="Q147" s="17">
        <f t="shared" si="7"/>
        <v>2491</v>
      </c>
      <c r="R147" s="17">
        <f t="shared" si="7"/>
        <v>2930</v>
      </c>
      <c r="S147" s="17">
        <f t="shared" si="7"/>
        <v>3296</v>
      </c>
    </row>
    <row r="148" spans="1:19">
      <c r="A148" s="9">
        <v>7350</v>
      </c>
      <c r="B148" s="9">
        <v>538</v>
      </c>
      <c r="C148" s="9">
        <v>2508</v>
      </c>
      <c r="D148" s="9">
        <v>2950</v>
      </c>
      <c r="E148" s="9">
        <v>3319</v>
      </c>
      <c r="F148" s="9">
        <v>538</v>
      </c>
      <c r="G148" s="9">
        <v>2508</v>
      </c>
      <c r="H148" s="9">
        <v>2950</v>
      </c>
      <c r="I148" s="9">
        <v>3319</v>
      </c>
      <c r="K148" s="9">
        <f t="shared" si="9"/>
        <v>7375</v>
      </c>
      <c r="L148" s="17">
        <f t="shared" si="8"/>
        <v>538</v>
      </c>
      <c r="M148" s="17">
        <f t="shared" si="8"/>
        <v>2508</v>
      </c>
      <c r="N148" s="17">
        <f t="shared" si="8"/>
        <v>2950</v>
      </c>
      <c r="O148" s="17">
        <f t="shared" si="7"/>
        <v>3319</v>
      </c>
      <c r="P148" s="17">
        <f t="shared" si="7"/>
        <v>538</v>
      </c>
      <c r="Q148" s="17">
        <f t="shared" si="7"/>
        <v>2508</v>
      </c>
      <c r="R148" s="17">
        <f t="shared" si="7"/>
        <v>2950</v>
      </c>
      <c r="S148" s="17">
        <f t="shared" si="7"/>
        <v>3319</v>
      </c>
    </row>
    <row r="149" spans="1:19">
      <c r="A149" s="9">
        <v>7400</v>
      </c>
      <c r="B149" s="9">
        <v>538</v>
      </c>
      <c r="C149" s="9">
        <v>2525</v>
      </c>
      <c r="D149" s="9">
        <v>2970</v>
      </c>
      <c r="E149" s="9">
        <v>3341</v>
      </c>
      <c r="F149" s="9">
        <v>538</v>
      </c>
      <c r="G149" s="9">
        <v>2525</v>
      </c>
      <c r="H149" s="9">
        <v>2970</v>
      </c>
      <c r="I149" s="9">
        <v>3341</v>
      </c>
      <c r="K149" s="9">
        <f t="shared" si="9"/>
        <v>7425</v>
      </c>
      <c r="L149" s="17">
        <f t="shared" si="8"/>
        <v>538</v>
      </c>
      <c r="M149" s="17">
        <f t="shared" si="8"/>
        <v>2525</v>
      </c>
      <c r="N149" s="17">
        <f t="shared" si="8"/>
        <v>2970</v>
      </c>
      <c r="O149" s="17">
        <f t="shared" si="7"/>
        <v>3341</v>
      </c>
      <c r="P149" s="17">
        <f t="shared" si="7"/>
        <v>538</v>
      </c>
      <c r="Q149" s="17">
        <f t="shared" si="7"/>
        <v>2525</v>
      </c>
      <c r="R149" s="17">
        <f t="shared" si="7"/>
        <v>2970</v>
      </c>
      <c r="S149" s="17">
        <f t="shared" si="7"/>
        <v>3341</v>
      </c>
    </row>
    <row r="150" spans="1:19">
      <c r="A150" s="9">
        <v>7450</v>
      </c>
      <c r="B150" s="9">
        <v>538</v>
      </c>
      <c r="C150" s="9">
        <v>2542</v>
      </c>
      <c r="D150" s="9">
        <v>2990</v>
      </c>
      <c r="E150" s="9">
        <v>3364</v>
      </c>
      <c r="F150" s="9">
        <v>538</v>
      </c>
      <c r="G150" s="9">
        <v>2542</v>
      </c>
      <c r="H150" s="9">
        <v>2990</v>
      </c>
      <c r="I150" s="9">
        <v>3364</v>
      </c>
      <c r="K150" s="9">
        <f t="shared" si="9"/>
        <v>7475</v>
      </c>
      <c r="L150" s="17">
        <f t="shared" si="8"/>
        <v>538</v>
      </c>
      <c r="M150" s="17">
        <f t="shared" si="8"/>
        <v>2542</v>
      </c>
      <c r="N150" s="17">
        <f t="shared" si="8"/>
        <v>2990</v>
      </c>
      <c r="O150" s="17">
        <f t="shared" si="7"/>
        <v>3364</v>
      </c>
      <c r="P150" s="17">
        <f t="shared" si="7"/>
        <v>538</v>
      </c>
      <c r="Q150" s="17">
        <f t="shared" si="7"/>
        <v>2542</v>
      </c>
      <c r="R150" s="17">
        <f t="shared" si="7"/>
        <v>2990</v>
      </c>
      <c r="S150" s="17">
        <f t="shared" si="7"/>
        <v>3364</v>
      </c>
    </row>
    <row r="151" spans="1:19">
      <c r="A151" s="9">
        <v>7500</v>
      </c>
      <c r="B151" s="9">
        <v>538</v>
      </c>
      <c r="C151" s="9">
        <v>2559</v>
      </c>
      <c r="D151" s="9">
        <v>3010</v>
      </c>
      <c r="E151" s="9">
        <v>3386</v>
      </c>
      <c r="F151" s="9">
        <v>538</v>
      </c>
      <c r="G151" s="9">
        <v>2559</v>
      </c>
      <c r="H151" s="9">
        <v>3010</v>
      </c>
      <c r="I151" s="9">
        <v>3386</v>
      </c>
      <c r="K151" s="9">
        <f t="shared" si="9"/>
        <v>7525</v>
      </c>
      <c r="L151" s="17">
        <f t="shared" si="8"/>
        <v>538</v>
      </c>
      <c r="M151" s="17">
        <f t="shared" si="8"/>
        <v>2559</v>
      </c>
      <c r="N151" s="17">
        <f t="shared" si="8"/>
        <v>3010</v>
      </c>
      <c r="O151" s="17">
        <f t="shared" si="7"/>
        <v>3386</v>
      </c>
      <c r="P151" s="17">
        <f t="shared" si="7"/>
        <v>538</v>
      </c>
      <c r="Q151" s="17">
        <f t="shared" si="7"/>
        <v>2559</v>
      </c>
      <c r="R151" s="17">
        <f t="shared" si="7"/>
        <v>3010</v>
      </c>
      <c r="S151" s="17">
        <f t="shared" si="7"/>
        <v>3386</v>
      </c>
    </row>
    <row r="152" spans="1:19">
      <c r="A152" s="9">
        <v>7550</v>
      </c>
      <c r="B152" s="9">
        <v>538</v>
      </c>
      <c r="C152" s="9">
        <v>2576</v>
      </c>
      <c r="D152" s="9">
        <v>3030</v>
      </c>
      <c r="E152" s="9">
        <v>3409</v>
      </c>
      <c r="F152" s="9">
        <v>538</v>
      </c>
      <c r="G152" s="9">
        <v>2576</v>
      </c>
      <c r="H152" s="9">
        <v>3030</v>
      </c>
      <c r="I152" s="9">
        <v>3409</v>
      </c>
      <c r="K152" s="9">
        <f t="shared" si="9"/>
        <v>7575</v>
      </c>
      <c r="L152" s="17">
        <f t="shared" si="8"/>
        <v>538</v>
      </c>
      <c r="M152" s="17">
        <f t="shared" si="8"/>
        <v>2576</v>
      </c>
      <c r="N152" s="17">
        <f t="shared" si="8"/>
        <v>3030</v>
      </c>
      <c r="O152" s="17">
        <f t="shared" si="7"/>
        <v>3409</v>
      </c>
      <c r="P152" s="17">
        <f t="shared" si="7"/>
        <v>538</v>
      </c>
      <c r="Q152" s="17">
        <f t="shared" si="7"/>
        <v>2576</v>
      </c>
      <c r="R152" s="17">
        <f t="shared" si="7"/>
        <v>3030</v>
      </c>
      <c r="S152" s="17">
        <f t="shared" si="7"/>
        <v>3409</v>
      </c>
    </row>
    <row r="153" spans="1:19">
      <c r="A153" s="9">
        <v>7600</v>
      </c>
      <c r="B153" s="9">
        <v>538</v>
      </c>
      <c r="C153" s="9">
        <v>2593</v>
      </c>
      <c r="D153" s="9">
        <v>3050</v>
      </c>
      <c r="E153" s="9">
        <v>3431</v>
      </c>
      <c r="F153" s="9">
        <v>538</v>
      </c>
      <c r="G153" s="9">
        <v>2593</v>
      </c>
      <c r="H153" s="9">
        <v>3050</v>
      </c>
      <c r="I153" s="9">
        <v>3431</v>
      </c>
      <c r="K153" s="9">
        <f t="shared" si="9"/>
        <v>7625</v>
      </c>
      <c r="L153" s="17">
        <f t="shared" si="8"/>
        <v>538</v>
      </c>
      <c r="M153" s="17">
        <f t="shared" si="8"/>
        <v>2593</v>
      </c>
      <c r="N153" s="17">
        <f t="shared" si="8"/>
        <v>3050</v>
      </c>
      <c r="O153" s="17">
        <f t="shared" si="7"/>
        <v>3431</v>
      </c>
      <c r="P153" s="17">
        <f t="shared" si="7"/>
        <v>538</v>
      </c>
      <c r="Q153" s="17">
        <f t="shared" si="7"/>
        <v>2593</v>
      </c>
      <c r="R153" s="17">
        <f t="shared" si="7"/>
        <v>3050</v>
      </c>
      <c r="S153" s="17">
        <f t="shared" si="7"/>
        <v>3431</v>
      </c>
    </row>
    <row r="154" spans="1:19">
      <c r="A154" s="9">
        <v>7650</v>
      </c>
      <c r="B154" s="9">
        <v>538</v>
      </c>
      <c r="C154" s="9">
        <v>2610</v>
      </c>
      <c r="D154" s="9">
        <v>3070</v>
      </c>
      <c r="E154" s="9">
        <v>3454</v>
      </c>
      <c r="F154" s="9">
        <v>538</v>
      </c>
      <c r="G154" s="9">
        <v>2610</v>
      </c>
      <c r="H154" s="9">
        <v>3070</v>
      </c>
      <c r="I154" s="9">
        <v>3454</v>
      </c>
      <c r="K154" s="9">
        <f t="shared" si="9"/>
        <v>7675</v>
      </c>
      <c r="L154" s="17">
        <f t="shared" si="8"/>
        <v>538</v>
      </c>
      <c r="M154" s="17">
        <f t="shared" si="8"/>
        <v>2610</v>
      </c>
      <c r="N154" s="17">
        <f t="shared" si="8"/>
        <v>3070</v>
      </c>
      <c r="O154" s="17">
        <f t="shared" si="7"/>
        <v>3454</v>
      </c>
      <c r="P154" s="17">
        <f t="shared" si="7"/>
        <v>538</v>
      </c>
      <c r="Q154" s="17">
        <f t="shared" si="7"/>
        <v>2610</v>
      </c>
      <c r="R154" s="17">
        <f t="shared" si="7"/>
        <v>3070</v>
      </c>
      <c r="S154" s="17">
        <f t="shared" si="7"/>
        <v>3454</v>
      </c>
    </row>
    <row r="155" spans="1:19">
      <c r="A155" s="9">
        <v>7700</v>
      </c>
      <c r="B155" s="9">
        <v>538</v>
      </c>
      <c r="C155" s="9">
        <v>2627</v>
      </c>
      <c r="D155" s="9">
        <v>3090</v>
      </c>
      <c r="E155" s="9">
        <v>3476</v>
      </c>
      <c r="F155" s="9">
        <v>538</v>
      </c>
      <c r="G155" s="9">
        <v>2627</v>
      </c>
      <c r="H155" s="9">
        <v>3090</v>
      </c>
      <c r="I155" s="9">
        <v>3476</v>
      </c>
      <c r="K155" s="9">
        <f t="shared" si="9"/>
        <v>7725</v>
      </c>
      <c r="L155" s="17">
        <f t="shared" si="8"/>
        <v>538</v>
      </c>
      <c r="M155" s="17">
        <f t="shared" si="8"/>
        <v>2627</v>
      </c>
      <c r="N155" s="17">
        <f t="shared" si="8"/>
        <v>3090</v>
      </c>
      <c r="O155" s="17">
        <f t="shared" si="7"/>
        <v>3476</v>
      </c>
      <c r="P155" s="17">
        <f t="shared" si="7"/>
        <v>538</v>
      </c>
      <c r="Q155" s="17">
        <f t="shared" si="7"/>
        <v>2627</v>
      </c>
      <c r="R155" s="17">
        <f t="shared" si="7"/>
        <v>3090</v>
      </c>
      <c r="S155" s="17">
        <f t="shared" si="7"/>
        <v>3476</v>
      </c>
    </row>
    <row r="156" spans="1:19">
      <c r="A156" s="9">
        <v>7750</v>
      </c>
      <c r="B156" s="9">
        <v>538</v>
      </c>
      <c r="C156" s="9">
        <v>2644</v>
      </c>
      <c r="D156" s="9">
        <v>3110</v>
      </c>
      <c r="E156" s="9">
        <v>3499</v>
      </c>
      <c r="F156" s="9">
        <v>538</v>
      </c>
      <c r="G156" s="9">
        <v>2644</v>
      </c>
      <c r="H156" s="9">
        <v>3110</v>
      </c>
      <c r="I156" s="9">
        <v>3499</v>
      </c>
      <c r="K156" s="9">
        <f t="shared" si="9"/>
        <v>7775</v>
      </c>
      <c r="L156" s="17">
        <f t="shared" si="8"/>
        <v>538</v>
      </c>
      <c r="M156" s="17">
        <f t="shared" si="8"/>
        <v>2644</v>
      </c>
      <c r="N156" s="17">
        <f t="shared" si="8"/>
        <v>3110</v>
      </c>
      <c r="O156" s="17">
        <f t="shared" si="7"/>
        <v>3499</v>
      </c>
      <c r="P156" s="17">
        <f t="shared" si="7"/>
        <v>538</v>
      </c>
      <c r="Q156" s="17">
        <f t="shared" si="7"/>
        <v>2644</v>
      </c>
      <c r="R156" s="17">
        <f t="shared" si="7"/>
        <v>3110</v>
      </c>
      <c r="S156" s="17">
        <f t="shared" si="7"/>
        <v>3499</v>
      </c>
    </row>
    <row r="157" spans="1:19">
      <c r="A157" s="9">
        <v>7800</v>
      </c>
      <c r="B157" s="9">
        <v>538</v>
      </c>
      <c r="C157" s="9">
        <v>2661</v>
      </c>
      <c r="D157" s="9">
        <v>3130</v>
      </c>
      <c r="E157" s="9">
        <v>3521</v>
      </c>
      <c r="F157" s="9">
        <v>538</v>
      </c>
      <c r="G157" s="9">
        <v>2661</v>
      </c>
      <c r="H157" s="9">
        <v>3130</v>
      </c>
      <c r="I157" s="9">
        <v>3521</v>
      </c>
      <c r="K157" s="9">
        <f t="shared" si="9"/>
        <v>7825</v>
      </c>
      <c r="L157" s="17">
        <f t="shared" si="8"/>
        <v>538</v>
      </c>
      <c r="M157" s="17">
        <f t="shared" si="8"/>
        <v>2661</v>
      </c>
      <c r="N157" s="17">
        <f t="shared" si="8"/>
        <v>3130</v>
      </c>
      <c r="O157" s="17">
        <f t="shared" si="7"/>
        <v>3521</v>
      </c>
      <c r="P157" s="17">
        <f t="shared" si="7"/>
        <v>538</v>
      </c>
      <c r="Q157" s="17">
        <f t="shared" si="7"/>
        <v>2661</v>
      </c>
      <c r="R157" s="17">
        <f t="shared" si="7"/>
        <v>3130</v>
      </c>
      <c r="S157" s="17">
        <f t="shared" si="7"/>
        <v>3521</v>
      </c>
    </row>
    <row r="158" spans="1:19">
      <c r="A158" s="9">
        <v>7850</v>
      </c>
      <c r="B158" s="9">
        <v>538</v>
      </c>
      <c r="C158" s="9">
        <v>2678</v>
      </c>
      <c r="D158" s="9">
        <v>3150</v>
      </c>
      <c r="E158" s="9">
        <v>3544</v>
      </c>
      <c r="F158" s="9">
        <v>538</v>
      </c>
      <c r="G158" s="9">
        <v>2678</v>
      </c>
      <c r="H158" s="9">
        <v>3150</v>
      </c>
      <c r="I158" s="9">
        <v>3544</v>
      </c>
      <c r="K158" s="9">
        <f t="shared" si="9"/>
        <v>7875</v>
      </c>
      <c r="L158" s="17">
        <f t="shared" si="8"/>
        <v>538</v>
      </c>
      <c r="M158" s="17">
        <f t="shared" si="8"/>
        <v>2678</v>
      </c>
      <c r="N158" s="17">
        <f t="shared" si="8"/>
        <v>3150</v>
      </c>
      <c r="O158" s="17">
        <f t="shared" si="7"/>
        <v>3544</v>
      </c>
      <c r="P158" s="17">
        <f t="shared" si="7"/>
        <v>538</v>
      </c>
      <c r="Q158" s="17">
        <f t="shared" si="7"/>
        <v>2678</v>
      </c>
      <c r="R158" s="17">
        <f t="shared" si="7"/>
        <v>3150</v>
      </c>
      <c r="S158" s="17">
        <f t="shared" si="7"/>
        <v>3544</v>
      </c>
    </row>
    <row r="159" spans="1:19">
      <c r="A159" s="9">
        <v>7900</v>
      </c>
      <c r="B159" s="9">
        <v>538</v>
      </c>
      <c r="C159" s="9">
        <v>2695</v>
      </c>
      <c r="D159" s="9">
        <v>3170</v>
      </c>
      <c r="E159" s="9">
        <v>3566</v>
      </c>
      <c r="F159" s="9">
        <v>538</v>
      </c>
      <c r="G159" s="9">
        <v>2695</v>
      </c>
      <c r="H159" s="9">
        <v>3170</v>
      </c>
      <c r="I159" s="9">
        <v>3566</v>
      </c>
      <c r="K159" s="9">
        <f t="shared" si="9"/>
        <v>7925</v>
      </c>
      <c r="L159" s="17">
        <f t="shared" si="8"/>
        <v>538</v>
      </c>
      <c r="M159" s="17">
        <f t="shared" si="8"/>
        <v>2695</v>
      </c>
      <c r="N159" s="17">
        <f t="shared" si="8"/>
        <v>3170</v>
      </c>
      <c r="O159" s="17">
        <f t="shared" si="7"/>
        <v>3566</v>
      </c>
      <c r="P159" s="17">
        <f t="shared" si="7"/>
        <v>538</v>
      </c>
      <c r="Q159" s="17">
        <f t="shared" si="7"/>
        <v>2695</v>
      </c>
      <c r="R159" s="17">
        <f t="shared" si="7"/>
        <v>3170</v>
      </c>
      <c r="S159" s="17">
        <f t="shared" si="7"/>
        <v>3566</v>
      </c>
    </row>
    <row r="160" spans="1:19">
      <c r="A160" s="9">
        <v>7950</v>
      </c>
      <c r="B160" s="9">
        <v>538</v>
      </c>
      <c r="C160" s="9">
        <v>2712</v>
      </c>
      <c r="D160" s="9">
        <v>3190</v>
      </c>
      <c r="E160" s="9">
        <v>3589</v>
      </c>
      <c r="F160" s="9">
        <v>538</v>
      </c>
      <c r="G160" s="9">
        <v>2712</v>
      </c>
      <c r="H160" s="9">
        <v>3190</v>
      </c>
      <c r="I160" s="9">
        <v>3589</v>
      </c>
      <c r="K160" s="9">
        <f t="shared" si="9"/>
        <v>7975</v>
      </c>
      <c r="L160" s="17">
        <f t="shared" si="8"/>
        <v>538</v>
      </c>
      <c r="M160" s="17">
        <f t="shared" si="8"/>
        <v>2712</v>
      </c>
      <c r="N160" s="17">
        <f t="shared" si="8"/>
        <v>3190</v>
      </c>
      <c r="O160" s="17">
        <f t="shared" si="7"/>
        <v>3589</v>
      </c>
      <c r="P160" s="17">
        <f t="shared" si="7"/>
        <v>538</v>
      </c>
      <c r="Q160" s="17">
        <f t="shared" si="7"/>
        <v>2712</v>
      </c>
      <c r="R160" s="17">
        <f t="shared" si="7"/>
        <v>3190</v>
      </c>
      <c r="S160" s="17">
        <f t="shared" si="7"/>
        <v>3589</v>
      </c>
    </row>
    <row r="161" spans="1:19">
      <c r="A161" s="9">
        <v>8000</v>
      </c>
      <c r="B161" s="9">
        <v>538</v>
      </c>
      <c r="C161" s="9">
        <v>2729</v>
      </c>
      <c r="D161" s="9">
        <v>3210</v>
      </c>
      <c r="E161" s="9">
        <v>3611</v>
      </c>
      <c r="F161" s="9">
        <v>538</v>
      </c>
      <c r="G161" s="9">
        <v>2729</v>
      </c>
      <c r="H161" s="9">
        <v>3210</v>
      </c>
      <c r="I161" s="9">
        <v>3611</v>
      </c>
      <c r="K161" s="9">
        <f t="shared" si="9"/>
        <v>8025</v>
      </c>
      <c r="L161" s="17">
        <f t="shared" si="8"/>
        <v>538</v>
      </c>
      <c r="M161" s="17">
        <f t="shared" si="8"/>
        <v>2729</v>
      </c>
      <c r="N161" s="17">
        <f t="shared" si="8"/>
        <v>3210</v>
      </c>
      <c r="O161" s="17">
        <f t="shared" si="7"/>
        <v>3611</v>
      </c>
      <c r="P161" s="17">
        <f t="shared" si="7"/>
        <v>538</v>
      </c>
      <c r="Q161" s="17">
        <f t="shared" si="7"/>
        <v>2729</v>
      </c>
      <c r="R161" s="17">
        <f t="shared" si="7"/>
        <v>3210</v>
      </c>
      <c r="S161" s="17">
        <f t="shared" si="7"/>
        <v>3611</v>
      </c>
    </row>
    <row r="162" spans="1:19">
      <c r="A162" s="9">
        <v>8050</v>
      </c>
      <c r="B162" s="9">
        <v>538</v>
      </c>
      <c r="C162" s="9">
        <v>2746</v>
      </c>
      <c r="D162" s="9">
        <v>3230</v>
      </c>
      <c r="E162" s="9">
        <v>3634</v>
      </c>
      <c r="F162" s="9">
        <v>538</v>
      </c>
      <c r="G162" s="9">
        <v>2746</v>
      </c>
      <c r="H162" s="9">
        <v>3230</v>
      </c>
      <c r="I162" s="9">
        <v>3634</v>
      </c>
      <c r="K162" s="9">
        <f t="shared" si="9"/>
        <v>8075</v>
      </c>
      <c r="L162" s="17">
        <f t="shared" si="8"/>
        <v>538</v>
      </c>
      <c r="M162" s="17">
        <f t="shared" si="8"/>
        <v>2746</v>
      </c>
      <c r="N162" s="17">
        <f t="shared" si="8"/>
        <v>3230</v>
      </c>
      <c r="O162" s="17">
        <f t="shared" si="7"/>
        <v>3634</v>
      </c>
      <c r="P162" s="17">
        <f t="shared" si="7"/>
        <v>538</v>
      </c>
      <c r="Q162" s="17">
        <f t="shared" si="7"/>
        <v>2746</v>
      </c>
      <c r="R162" s="17">
        <f t="shared" si="7"/>
        <v>3230</v>
      </c>
      <c r="S162" s="17">
        <f t="shared" si="7"/>
        <v>3634</v>
      </c>
    </row>
    <row r="163" spans="1:19">
      <c r="A163" s="9">
        <v>8100</v>
      </c>
      <c r="B163" s="9">
        <v>538</v>
      </c>
      <c r="C163" s="9">
        <v>2763</v>
      </c>
      <c r="D163" s="9">
        <v>3250</v>
      </c>
      <c r="E163" s="9">
        <v>3656</v>
      </c>
      <c r="F163" s="9">
        <v>538</v>
      </c>
      <c r="G163" s="9">
        <v>2763</v>
      </c>
      <c r="H163" s="9">
        <v>3250</v>
      </c>
      <c r="I163" s="9">
        <v>3656</v>
      </c>
      <c r="K163" s="9">
        <f t="shared" si="9"/>
        <v>8125</v>
      </c>
      <c r="L163" s="17">
        <f t="shared" si="8"/>
        <v>538</v>
      </c>
      <c r="M163" s="17">
        <f t="shared" si="8"/>
        <v>2763</v>
      </c>
      <c r="N163" s="17">
        <f t="shared" si="8"/>
        <v>3250</v>
      </c>
      <c r="O163" s="17">
        <f t="shared" si="7"/>
        <v>3656</v>
      </c>
      <c r="P163" s="17">
        <f t="shared" si="7"/>
        <v>538</v>
      </c>
      <c r="Q163" s="17">
        <f t="shared" si="7"/>
        <v>2763</v>
      </c>
      <c r="R163" s="17">
        <f t="shared" si="7"/>
        <v>3250</v>
      </c>
      <c r="S163" s="17">
        <f t="shared" si="7"/>
        <v>3656</v>
      </c>
    </row>
    <row r="164" spans="1:19">
      <c r="A164" s="9">
        <v>8150</v>
      </c>
      <c r="B164" s="9">
        <v>538</v>
      </c>
      <c r="C164" s="9">
        <v>2780</v>
      </c>
      <c r="D164" s="9">
        <v>3270</v>
      </c>
      <c r="E164" s="9">
        <v>3679</v>
      </c>
      <c r="F164" s="9">
        <v>538</v>
      </c>
      <c r="G164" s="9">
        <v>2780</v>
      </c>
      <c r="H164" s="9">
        <v>3270</v>
      </c>
      <c r="I164" s="9">
        <v>3679</v>
      </c>
      <c r="K164" s="9">
        <f t="shared" si="9"/>
        <v>8175</v>
      </c>
      <c r="L164" s="17">
        <f t="shared" si="8"/>
        <v>538</v>
      </c>
      <c r="M164" s="17">
        <f t="shared" si="8"/>
        <v>2780</v>
      </c>
      <c r="N164" s="17">
        <f t="shared" si="8"/>
        <v>3270</v>
      </c>
      <c r="O164" s="17">
        <f t="shared" si="7"/>
        <v>3679</v>
      </c>
      <c r="P164" s="17">
        <f t="shared" si="7"/>
        <v>538</v>
      </c>
      <c r="Q164" s="17">
        <f t="shared" si="7"/>
        <v>2780</v>
      </c>
      <c r="R164" s="17">
        <f t="shared" si="7"/>
        <v>3270</v>
      </c>
      <c r="S164" s="17">
        <f t="shared" si="7"/>
        <v>3679</v>
      </c>
    </row>
    <row r="165" spans="1:19">
      <c r="A165" s="9">
        <v>8200</v>
      </c>
      <c r="B165" s="9">
        <v>538</v>
      </c>
      <c r="C165" s="9">
        <v>2797</v>
      </c>
      <c r="D165" s="9">
        <v>3290</v>
      </c>
      <c r="E165" s="9">
        <v>3701</v>
      </c>
      <c r="F165" s="9">
        <v>538</v>
      </c>
      <c r="G165" s="9">
        <v>2797</v>
      </c>
      <c r="H165" s="9">
        <v>3290</v>
      </c>
      <c r="I165" s="9">
        <v>3701</v>
      </c>
      <c r="K165" s="9">
        <f t="shared" si="9"/>
        <v>8225</v>
      </c>
      <c r="L165" s="17">
        <f t="shared" si="8"/>
        <v>538</v>
      </c>
      <c r="M165" s="17">
        <f t="shared" si="8"/>
        <v>2797</v>
      </c>
      <c r="N165" s="17">
        <f t="shared" si="8"/>
        <v>3290</v>
      </c>
      <c r="O165" s="17">
        <f t="shared" si="7"/>
        <v>3701</v>
      </c>
      <c r="P165" s="17">
        <f t="shared" si="7"/>
        <v>538</v>
      </c>
      <c r="Q165" s="17">
        <f t="shared" si="7"/>
        <v>2797</v>
      </c>
      <c r="R165" s="17">
        <f t="shared" si="7"/>
        <v>3290</v>
      </c>
      <c r="S165" s="17">
        <f t="shared" si="7"/>
        <v>3701</v>
      </c>
    </row>
    <row r="166" spans="1:19">
      <c r="A166" s="9">
        <v>8250</v>
      </c>
      <c r="B166" s="9">
        <v>538</v>
      </c>
      <c r="C166" s="9">
        <v>2814</v>
      </c>
      <c r="D166" s="9">
        <v>3310</v>
      </c>
      <c r="E166" s="9">
        <v>3724</v>
      </c>
      <c r="F166" s="9">
        <v>538</v>
      </c>
      <c r="G166" s="9">
        <v>2814</v>
      </c>
      <c r="H166" s="9">
        <v>3310</v>
      </c>
      <c r="I166" s="9">
        <v>3724</v>
      </c>
      <c r="K166" s="9">
        <f t="shared" si="9"/>
        <v>8275</v>
      </c>
      <c r="L166" s="17">
        <f t="shared" si="8"/>
        <v>538</v>
      </c>
      <c r="M166" s="17">
        <f t="shared" si="8"/>
        <v>2814</v>
      </c>
      <c r="N166" s="17">
        <f t="shared" si="8"/>
        <v>3310</v>
      </c>
      <c r="O166" s="17">
        <f t="shared" si="7"/>
        <v>3724</v>
      </c>
      <c r="P166" s="17">
        <f t="shared" si="7"/>
        <v>538</v>
      </c>
      <c r="Q166" s="17">
        <f t="shared" si="7"/>
        <v>2814</v>
      </c>
      <c r="R166" s="17">
        <f t="shared" si="7"/>
        <v>3310</v>
      </c>
      <c r="S166" s="17">
        <f t="shared" si="7"/>
        <v>3724</v>
      </c>
    </row>
    <row r="167" spans="1:19">
      <c r="A167" s="9">
        <v>8300</v>
      </c>
      <c r="B167" s="9">
        <v>538</v>
      </c>
      <c r="C167" s="9">
        <v>2831</v>
      </c>
      <c r="D167" s="9">
        <v>3330</v>
      </c>
      <c r="E167" s="9">
        <v>3746</v>
      </c>
      <c r="F167" s="9">
        <v>538</v>
      </c>
      <c r="G167" s="9">
        <v>2831</v>
      </c>
      <c r="H167" s="9">
        <v>3330</v>
      </c>
      <c r="I167" s="9">
        <v>3746</v>
      </c>
      <c r="K167" s="9">
        <f t="shared" si="9"/>
        <v>8325</v>
      </c>
      <c r="L167" s="17">
        <f t="shared" si="8"/>
        <v>538</v>
      </c>
      <c r="M167" s="17">
        <f t="shared" si="8"/>
        <v>2831</v>
      </c>
      <c r="N167" s="17">
        <f t="shared" si="8"/>
        <v>3330</v>
      </c>
      <c r="O167" s="17">
        <f t="shared" si="7"/>
        <v>3746</v>
      </c>
      <c r="P167" s="17">
        <f t="shared" si="7"/>
        <v>538</v>
      </c>
      <c r="Q167" s="17">
        <f t="shared" si="7"/>
        <v>2831</v>
      </c>
      <c r="R167" s="17">
        <f t="shared" si="7"/>
        <v>3330</v>
      </c>
      <c r="S167" s="17">
        <f t="shared" si="7"/>
        <v>3746</v>
      </c>
    </row>
    <row r="168" spans="1:19">
      <c r="A168" s="9">
        <v>8350</v>
      </c>
      <c r="B168" s="9">
        <v>538</v>
      </c>
      <c r="C168" s="9">
        <v>2848</v>
      </c>
      <c r="D168" s="9">
        <v>3350</v>
      </c>
      <c r="E168" s="9">
        <v>3769</v>
      </c>
      <c r="F168" s="9">
        <v>538</v>
      </c>
      <c r="G168" s="9">
        <v>2848</v>
      </c>
      <c r="H168" s="9">
        <v>3350</v>
      </c>
      <c r="I168" s="9">
        <v>3769</v>
      </c>
      <c r="K168" s="9">
        <f t="shared" si="9"/>
        <v>8375</v>
      </c>
      <c r="L168" s="17">
        <f t="shared" si="8"/>
        <v>538</v>
      </c>
      <c r="M168" s="17">
        <f t="shared" si="8"/>
        <v>2848</v>
      </c>
      <c r="N168" s="17">
        <f t="shared" si="8"/>
        <v>3350</v>
      </c>
      <c r="O168" s="17">
        <f t="shared" si="7"/>
        <v>3769</v>
      </c>
      <c r="P168" s="17">
        <f t="shared" si="7"/>
        <v>538</v>
      </c>
      <c r="Q168" s="17">
        <f t="shared" si="7"/>
        <v>2848</v>
      </c>
      <c r="R168" s="17">
        <f t="shared" si="7"/>
        <v>3350</v>
      </c>
      <c r="S168" s="17">
        <f t="shared" si="7"/>
        <v>3769</v>
      </c>
    </row>
    <row r="169" spans="1:19">
      <c r="A169" s="9">
        <v>8400</v>
      </c>
      <c r="B169" s="9">
        <v>538</v>
      </c>
      <c r="C169" s="9">
        <v>2865</v>
      </c>
      <c r="D169" s="9">
        <v>3370</v>
      </c>
      <c r="E169" s="9">
        <v>3791</v>
      </c>
      <c r="F169" s="9">
        <v>538</v>
      </c>
      <c r="G169" s="9">
        <v>2865</v>
      </c>
      <c r="H169" s="9">
        <v>3370</v>
      </c>
      <c r="I169" s="9">
        <v>3791</v>
      </c>
      <c r="K169" s="9">
        <f t="shared" si="9"/>
        <v>8425</v>
      </c>
      <c r="L169" s="17">
        <f t="shared" si="8"/>
        <v>538</v>
      </c>
      <c r="M169" s="17">
        <f t="shared" si="8"/>
        <v>2865</v>
      </c>
      <c r="N169" s="17">
        <f t="shared" si="8"/>
        <v>3370</v>
      </c>
      <c r="O169" s="17">
        <f t="shared" si="7"/>
        <v>3791</v>
      </c>
      <c r="P169" s="17">
        <f t="shared" si="7"/>
        <v>538</v>
      </c>
      <c r="Q169" s="17">
        <f t="shared" si="7"/>
        <v>2865</v>
      </c>
      <c r="R169" s="17">
        <f t="shared" si="7"/>
        <v>3370</v>
      </c>
      <c r="S169" s="17">
        <f t="shared" si="7"/>
        <v>3791</v>
      </c>
    </row>
    <row r="170" spans="1:19">
      <c r="A170" s="9">
        <v>8450</v>
      </c>
      <c r="B170" s="9">
        <v>538</v>
      </c>
      <c r="C170" s="9">
        <v>2882</v>
      </c>
      <c r="D170" s="9">
        <v>3390</v>
      </c>
      <c r="E170" s="9">
        <v>3814</v>
      </c>
      <c r="F170" s="9">
        <v>538</v>
      </c>
      <c r="G170" s="9">
        <v>2882</v>
      </c>
      <c r="H170" s="9">
        <v>3390</v>
      </c>
      <c r="I170" s="9">
        <v>3814</v>
      </c>
      <c r="K170" s="9">
        <f t="shared" si="9"/>
        <v>8475</v>
      </c>
      <c r="L170" s="17">
        <f t="shared" si="8"/>
        <v>538</v>
      </c>
      <c r="M170" s="17">
        <f t="shared" si="8"/>
        <v>2882</v>
      </c>
      <c r="N170" s="17">
        <f t="shared" si="8"/>
        <v>3390</v>
      </c>
      <c r="O170" s="17">
        <f t="shared" si="7"/>
        <v>3814</v>
      </c>
      <c r="P170" s="17">
        <f t="shared" si="7"/>
        <v>538</v>
      </c>
      <c r="Q170" s="17">
        <f t="shared" si="7"/>
        <v>2882</v>
      </c>
      <c r="R170" s="17">
        <f t="shared" si="7"/>
        <v>3390</v>
      </c>
      <c r="S170" s="17">
        <f t="shared" si="7"/>
        <v>3814</v>
      </c>
    </row>
    <row r="171" spans="1:19">
      <c r="A171" s="9">
        <v>8500</v>
      </c>
      <c r="B171" s="9">
        <v>538</v>
      </c>
      <c r="C171" s="9">
        <v>2899</v>
      </c>
      <c r="D171" s="9">
        <v>3410</v>
      </c>
      <c r="E171" s="9">
        <v>3836</v>
      </c>
      <c r="F171" s="9">
        <v>538</v>
      </c>
      <c r="G171" s="9">
        <v>2899</v>
      </c>
      <c r="H171" s="9">
        <v>3410</v>
      </c>
      <c r="I171" s="9">
        <v>3836</v>
      </c>
      <c r="K171" s="9">
        <f t="shared" si="9"/>
        <v>8525</v>
      </c>
      <c r="L171" s="17">
        <f t="shared" si="8"/>
        <v>538</v>
      </c>
      <c r="M171" s="17">
        <f t="shared" si="8"/>
        <v>2899</v>
      </c>
      <c r="N171" s="17">
        <f t="shared" si="8"/>
        <v>3410</v>
      </c>
      <c r="O171" s="17">
        <f t="shared" si="7"/>
        <v>3836</v>
      </c>
      <c r="P171" s="17">
        <f t="shared" si="7"/>
        <v>538</v>
      </c>
      <c r="Q171" s="17">
        <f t="shared" ref="Q171:S234" si="10">ROUND(IF($K171&lt;0,0,IF($K171&lt;Z$1,Z$2*$K171,IF($K171&lt;Z$4,Z$3,IF($K171&lt;Z$6,Z$3-Z$5*($K171-Z$4),0)))),0)</f>
        <v>2899</v>
      </c>
      <c r="R171" s="17">
        <f t="shared" si="10"/>
        <v>3410</v>
      </c>
      <c r="S171" s="17">
        <f t="shared" si="10"/>
        <v>3836</v>
      </c>
    </row>
    <row r="172" spans="1:19">
      <c r="A172" s="9">
        <v>8550</v>
      </c>
      <c r="B172" s="9">
        <v>538</v>
      </c>
      <c r="C172" s="9">
        <v>2916</v>
      </c>
      <c r="D172" s="9">
        <v>3430</v>
      </c>
      <c r="E172" s="9">
        <v>3859</v>
      </c>
      <c r="F172" s="9">
        <v>538</v>
      </c>
      <c r="G172" s="9">
        <v>2916</v>
      </c>
      <c r="H172" s="9">
        <v>3430</v>
      </c>
      <c r="I172" s="9">
        <v>3859</v>
      </c>
      <c r="K172" s="9">
        <f t="shared" si="9"/>
        <v>8575</v>
      </c>
      <c r="L172" s="17">
        <f t="shared" si="8"/>
        <v>538</v>
      </c>
      <c r="M172" s="17">
        <f t="shared" si="8"/>
        <v>2916</v>
      </c>
      <c r="N172" s="17">
        <f t="shared" si="8"/>
        <v>3430</v>
      </c>
      <c r="O172" s="17">
        <f t="shared" si="8"/>
        <v>3859</v>
      </c>
      <c r="P172" s="17">
        <f t="shared" si="8"/>
        <v>538</v>
      </c>
      <c r="Q172" s="17">
        <f t="shared" si="10"/>
        <v>2916</v>
      </c>
      <c r="R172" s="17">
        <f t="shared" si="10"/>
        <v>3430</v>
      </c>
      <c r="S172" s="17">
        <f t="shared" si="10"/>
        <v>3859</v>
      </c>
    </row>
    <row r="173" spans="1:19">
      <c r="A173" s="9">
        <v>8600</v>
      </c>
      <c r="B173" s="9">
        <v>538</v>
      </c>
      <c r="C173" s="9">
        <v>2933</v>
      </c>
      <c r="D173" s="9">
        <v>3450</v>
      </c>
      <c r="E173" s="9">
        <v>3881</v>
      </c>
      <c r="F173" s="9">
        <v>538</v>
      </c>
      <c r="G173" s="9">
        <v>2933</v>
      </c>
      <c r="H173" s="9">
        <v>3450</v>
      </c>
      <c r="I173" s="9">
        <v>3881</v>
      </c>
      <c r="K173" s="9">
        <f t="shared" si="9"/>
        <v>8625</v>
      </c>
      <c r="L173" s="17">
        <f t="shared" si="8"/>
        <v>538</v>
      </c>
      <c r="M173" s="17">
        <f t="shared" si="8"/>
        <v>2933</v>
      </c>
      <c r="N173" s="17">
        <f t="shared" si="8"/>
        <v>3450</v>
      </c>
      <c r="O173" s="17">
        <f t="shared" si="8"/>
        <v>3881</v>
      </c>
      <c r="P173" s="17">
        <f t="shared" si="8"/>
        <v>538</v>
      </c>
      <c r="Q173" s="17">
        <f t="shared" si="10"/>
        <v>2933</v>
      </c>
      <c r="R173" s="17">
        <f t="shared" si="10"/>
        <v>3450</v>
      </c>
      <c r="S173" s="17">
        <f t="shared" si="10"/>
        <v>3881</v>
      </c>
    </row>
    <row r="174" spans="1:19">
      <c r="A174" s="9">
        <v>8650</v>
      </c>
      <c r="B174" s="9">
        <v>538</v>
      </c>
      <c r="C174" s="9">
        <v>2950</v>
      </c>
      <c r="D174" s="9">
        <v>3470</v>
      </c>
      <c r="E174" s="9">
        <v>3904</v>
      </c>
      <c r="F174" s="9">
        <v>538</v>
      </c>
      <c r="G174" s="9">
        <v>2950</v>
      </c>
      <c r="H174" s="9">
        <v>3470</v>
      </c>
      <c r="I174" s="9">
        <v>3904</v>
      </c>
      <c r="K174" s="9">
        <f t="shared" si="9"/>
        <v>8675</v>
      </c>
      <c r="L174" s="17">
        <f t="shared" si="8"/>
        <v>538</v>
      </c>
      <c r="M174" s="17">
        <f t="shared" si="8"/>
        <v>2950</v>
      </c>
      <c r="N174" s="17">
        <f t="shared" si="8"/>
        <v>3470</v>
      </c>
      <c r="O174" s="17">
        <f t="shared" si="8"/>
        <v>3904</v>
      </c>
      <c r="P174" s="17">
        <f t="shared" si="8"/>
        <v>538</v>
      </c>
      <c r="Q174" s="17">
        <f t="shared" si="10"/>
        <v>2950</v>
      </c>
      <c r="R174" s="17">
        <f t="shared" si="10"/>
        <v>3470</v>
      </c>
      <c r="S174" s="17">
        <f t="shared" si="10"/>
        <v>3904</v>
      </c>
    </row>
    <row r="175" spans="1:19">
      <c r="A175" s="9">
        <v>8700</v>
      </c>
      <c r="B175" s="9">
        <v>538</v>
      </c>
      <c r="C175" s="9">
        <v>2967</v>
      </c>
      <c r="D175" s="9">
        <v>3490</v>
      </c>
      <c r="E175" s="9">
        <v>3926</v>
      </c>
      <c r="F175" s="9">
        <v>538</v>
      </c>
      <c r="G175" s="9">
        <v>2967</v>
      </c>
      <c r="H175" s="9">
        <v>3490</v>
      </c>
      <c r="I175" s="9">
        <v>3926</v>
      </c>
      <c r="K175" s="9">
        <f t="shared" si="9"/>
        <v>8725</v>
      </c>
      <c r="L175" s="17">
        <f t="shared" si="8"/>
        <v>538</v>
      </c>
      <c r="M175" s="17">
        <f t="shared" si="8"/>
        <v>2967</v>
      </c>
      <c r="N175" s="17">
        <f t="shared" si="8"/>
        <v>3490</v>
      </c>
      <c r="O175" s="17">
        <f t="shared" si="8"/>
        <v>3926</v>
      </c>
      <c r="P175" s="17">
        <f t="shared" si="8"/>
        <v>538</v>
      </c>
      <c r="Q175" s="17">
        <f t="shared" si="10"/>
        <v>2967</v>
      </c>
      <c r="R175" s="17">
        <f t="shared" si="10"/>
        <v>3490</v>
      </c>
      <c r="S175" s="17">
        <f t="shared" si="10"/>
        <v>3926</v>
      </c>
    </row>
    <row r="176" spans="1:19">
      <c r="A176" s="9">
        <v>8750</v>
      </c>
      <c r="B176" s="9">
        <v>538</v>
      </c>
      <c r="C176" s="9">
        <v>2984</v>
      </c>
      <c r="D176" s="9">
        <v>3510</v>
      </c>
      <c r="E176" s="9">
        <v>3949</v>
      </c>
      <c r="F176" s="9">
        <v>538</v>
      </c>
      <c r="G176" s="9">
        <v>2984</v>
      </c>
      <c r="H176" s="9">
        <v>3510</v>
      </c>
      <c r="I176" s="9">
        <v>3949</v>
      </c>
      <c r="K176" s="9">
        <f t="shared" si="9"/>
        <v>8775</v>
      </c>
      <c r="L176" s="17">
        <f t="shared" si="8"/>
        <v>538</v>
      </c>
      <c r="M176" s="17">
        <f t="shared" si="8"/>
        <v>2984</v>
      </c>
      <c r="N176" s="17">
        <f t="shared" si="8"/>
        <v>3510</v>
      </c>
      <c r="O176" s="17">
        <f t="shared" si="8"/>
        <v>3949</v>
      </c>
      <c r="P176" s="17">
        <f t="shared" si="8"/>
        <v>538</v>
      </c>
      <c r="Q176" s="17">
        <f t="shared" si="10"/>
        <v>2984</v>
      </c>
      <c r="R176" s="17">
        <f t="shared" si="10"/>
        <v>3510</v>
      </c>
      <c r="S176" s="17">
        <f t="shared" si="10"/>
        <v>3949</v>
      </c>
    </row>
    <row r="177" spans="1:19">
      <c r="A177" s="9">
        <v>8800</v>
      </c>
      <c r="B177" s="9">
        <v>535</v>
      </c>
      <c r="C177" s="9">
        <v>3001</v>
      </c>
      <c r="D177" s="9">
        <v>3530</v>
      </c>
      <c r="E177" s="9">
        <v>3971</v>
      </c>
      <c r="F177" s="9">
        <v>538</v>
      </c>
      <c r="G177" s="9">
        <v>3001</v>
      </c>
      <c r="H177" s="9">
        <v>3530</v>
      </c>
      <c r="I177" s="9">
        <v>3971</v>
      </c>
      <c r="K177" s="9">
        <f t="shared" si="9"/>
        <v>8825</v>
      </c>
      <c r="L177" s="17">
        <f t="shared" si="8"/>
        <v>535</v>
      </c>
      <c r="M177" s="17">
        <f t="shared" si="8"/>
        <v>3001</v>
      </c>
      <c r="N177" s="17">
        <f t="shared" si="8"/>
        <v>3530</v>
      </c>
      <c r="O177" s="17">
        <f t="shared" si="8"/>
        <v>3971</v>
      </c>
      <c r="P177" s="17">
        <f t="shared" si="8"/>
        <v>538</v>
      </c>
      <c r="Q177" s="17">
        <f t="shared" si="10"/>
        <v>3001</v>
      </c>
      <c r="R177" s="17">
        <f t="shared" si="10"/>
        <v>3530</v>
      </c>
      <c r="S177" s="17">
        <f t="shared" si="10"/>
        <v>3971</v>
      </c>
    </row>
    <row r="178" spans="1:19">
      <c r="A178" s="9">
        <v>8850</v>
      </c>
      <c r="B178" s="9">
        <v>531</v>
      </c>
      <c r="C178" s="9">
        <v>3018</v>
      </c>
      <c r="D178" s="9">
        <v>3550</v>
      </c>
      <c r="E178" s="9">
        <v>3994</v>
      </c>
      <c r="F178" s="9">
        <v>538</v>
      </c>
      <c r="G178" s="9">
        <v>3018</v>
      </c>
      <c r="H178" s="9">
        <v>3550</v>
      </c>
      <c r="I178" s="9">
        <v>3994</v>
      </c>
      <c r="K178" s="9">
        <f t="shared" si="9"/>
        <v>8875</v>
      </c>
      <c r="L178" s="17">
        <f t="shared" si="8"/>
        <v>531</v>
      </c>
      <c r="M178" s="17">
        <f t="shared" si="8"/>
        <v>3018</v>
      </c>
      <c r="N178" s="17">
        <f t="shared" si="8"/>
        <v>3550</v>
      </c>
      <c r="O178" s="17">
        <f t="shared" si="8"/>
        <v>3994</v>
      </c>
      <c r="P178" s="17">
        <f t="shared" si="8"/>
        <v>538</v>
      </c>
      <c r="Q178" s="17">
        <f t="shared" si="10"/>
        <v>3018</v>
      </c>
      <c r="R178" s="17">
        <f t="shared" si="10"/>
        <v>3550</v>
      </c>
      <c r="S178" s="17">
        <f t="shared" si="10"/>
        <v>3994</v>
      </c>
    </row>
    <row r="179" spans="1:19">
      <c r="A179" s="9">
        <v>8900</v>
      </c>
      <c r="B179" s="9">
        <v>527</v>
      </c>
      <c r="C179" s="9">
        <v>3035</v>
      </c>
      <c r="D179" s="9">
        <v>3570</v>
      </c>
      <c r="E179" s="9">
        <v>4016</v>
      </c>
      <c r="F179" s="9">
        <v>538</v>
      </c>
      <c r="G179" s="9">
        <v>3035</v>
      </c>
      <c r="H179" s="9">
        <v>3570</v>
      </c>
      <c r="I179" s="9">
        <v>4016</v>
      </c>
      <c r="K179" s="9">
        <f t="shared" si="9"/>
        <v>8925</v>
      </c>
      <c r="L179" s="17">
        <f t="shared" si="8"/>
        <v>527</v>
      </c>
      <c r="M179" s="17">
        <f t="shared" si="8"/>
        <v>3035</v>
      </c>
      <c r="N179" s="17">
        <f t="shared" si="8"/>
        <v>3570</v>
      </c>
      <c r="O179" s="17">
        <f t="shared" si="8"/>
        <v>4016</v>
      </c>
      <c r="P179" s="17">
        <f t="shared" si="8"/>
        <v>538</v>
      </c>
      <c r="Q179" s="17">
        <f t="shared" si="10"/>
        <v>3035</v>
      </c>
      <c r="R179" s="17">
        <f t="shared" si="10"/>
        <v>3570</v>
      </c>
      <c r="S179" s="17">
        <f t="shared" si="10"/>
        <v>4016</v>
      </c>
    </row>
    <row r="180" spans="1:19">
      <c r="A180" s="9">
        <v>8950</v>
      </c>
      <c r="B180" s="9">
        <v>524</v>
      </c>
      <c r="C180" s="9">
        <v>3052</v>
      </c>
      <c r="D180" s="9">
        <v>3590</v>
      </c>
      <c r="E180" s="9">
        <v>4039</v>
      </c>
      <c r="F180" s="9">
        <v>538</v>
      </c>
      <c r="G180" s="9">
        <v>3052</v>
      </c>
      <c r="H180" s="9">
        <v>3590</v>
      </c>
      <c r="I180" s="9">
        <v>4039</v>
      </c>
      <c r="K180" s="9">
        <f t="shared" si="9"/>
        <v>8975</v>
      </c>
      <c r="L180" s="17">
        <f t="shared" ref="L180:P230" si="11">ROUND(IF($K180&lt;0,0,IF($K180&lt;U$1,U$2*$K180,IF($K180&lt;U$4,U$3,IF($K180&lt;U$6,U$3-U$5*($K180-U$4),0)))),0)</f>
        <v>524</v>
      </c>
      <c r="M180" s="17">
        <f t="shared" si="11"/>
        <v>3052</v>
      </c>
      <c r="N180" s="17">
        <f t="shared" si="11"/>
        <v>3590</v>
      </c>
      <c r="O180" s="17">
        <f t="shared" si="11"/>
        <v>4039</v>
      </c>
      <c r="P180" s="17">
        <f t="shared" si="11"/>
        <v>538</v>
      </c>
      <c r="Q180" s="17">
        <f t="shared" si="10"/>
        <v>3052</v>
      </c>
      <c r="R180" s="17">
        <f t="shared" si="10"/>
        <v>3590</v>
      </c>
      <c r="S180" s="17">
        <f t="shared" si="10"/>
        <v>4039</v>
      </c>
    </row>
    <row r="181" spans="1:19">
      <c r="A181" s="9">
        <v>9000</v>
      </c>
      <c r="B181" s="9">
        <v>520</v>
      </c>
      <c r="C181" s="9">
        <v>3069</v>
      </c>
      <c r="D181" s="9">
        <v>3610</v>
      </c>
      <c r="E181" s="9">
        <v>4061</v>
      </c>
      <c r="F181" s="9">
        <v>538</v>
      </c>
      <c r="G181" s="9">
        <v>3069</v>
      </c>
      <c r="H181" s="9">
        <v>3610</v>
      </c>
      <c r="I181" s="9">
        <v>4061</v>
      </c>
      <c r="K181" s="9">
        <f t="shared" si="9"/>
        <v>9025</v>
      </c>
      <c r="L181" s="17">
        <f t="shared" si="11"/>
        <v>520</v>
      </c>
      <c r="M181" s="17">
        <f t="shared" si="11"/>
        <v>3069</v>
      </c>
      <c r="N181" s="17">
        <f t="shared" si="11"/>
        <v>3610</v>
      </c>
      <c r="O181" s="17">
        <f t="shared" si="11"/>
        <v>4061</v>
      </c>
      <c r="P181" s="17">
        <f t="shared" si="11"/>
        <v>538</v>
      </c>
      <c r="Q181" s="17">
        <f t="shared" si="10"/>
        <v>3069</v>
      </c>
      <c r="R181" s="17">
        <f t="shared" si="10"/>
        <v>3610</v>
      </c>
      <c r="S181" s="17">
        <f t="shared" si="10"/>
        <v>4061</v>
      </c>
    </row>
    <row r="182" spans="1:19">
      <c r="A182" s="9">
        <v>9050</v>
      </c>
      <c r="B182" s="9">
        <v>516</v>
      </c>
      <c r="C182" s="9">
        <v>3086</v>
      </c>
      <c r="D182" s="9">
        <v>3630</v>
      </c>
      <c r="E182" s="9">
        <v>4084</v>
      </c>
      <c r="F182" s="9">
        <v>538</v>
      </c>
      <c r="G182" s="9">
        <v>3086</v>
      </c>
      <c r="H182" s="9">
        <v>3630</v>
      </c>
      <c r="I182" s="9">
        <v>4084</v>
      </c>
      <c r="K182" s="9">
        <f t="shared" si="9"/>
        <v>9075</v>
      </c>
      <c r="L182" s="17">
        <f t="shared" si="11"/>
        <v>516</v>
      </c>
      <c r="M182" s="17">
        <f t="shared" si="11"/>
        <v>3086</v>
      </c>
      <c r="N182" s="17">
        <f t="shared" si="11"/>
        <v>3630</v>
      </c>
      <c r="O182" s="17">
        <f t="shared" si="11"/>
        <v>4084</v>
      </c>
      <c r="P182" s="17">
        <f t="shared" si="11"/>
        <v>538</v>
      </c>
      <c r="Q182" s="17">
        <f t="shared" si="10"/>
        <v>3086</v>
      </c>
      <c r="R182" s="17">
        <f t="shared" si="10"/>
        <v>3630</v>
      </c>
      <c r="S182" s="17">
        <f t="shared" si="10"/>
        <v>4084</v>
      </c>
    </row>
    <row r="183" spans="1:19">
      <c r="A183" s="9">
        <v>9100</v>
      </c>
      <c r="B183" s="9">
        <v>512</v>
      </c>
      <c r="C183" s="9">
        <v>3103</v>
      </c>
      <c r="D183" s="9">
        <v>3650</v>
      </c>
      <c r="E183" s="9">
        <v>4106</v>
      </c>
      <c r="F183" s="9">
        <v>538</v>
      </c>
      <c r="G183" s="9">
        <v>3103</v>
      </c>
      <c r="H183" s="9">
        <v>3650</v>
      </c>
      <c r="I183" s="9">
        <v>4106</v>
      </c>
      <c r="K183" s="9">
        <f t="shared" si="9"/>
        <v>9125</v>
      </c>
      <c r="L183" s="17">
        <f t="shared" si="11"/>
        <v>512</v>
      </c>
      <c r="M183" s="17">
        <f t="shared" si="11"/>
        <v>3103</v>
      </c>
      <c r="N183" s="17">
        <f t="shared" si="11"/>
        <v>3650</v>
      </c>
      <c r="O183" s="17">
        <f t="shared" si="11"/>
        <v>4106</v>
      </c>
      <c r="P183" s="17">
        <f t="shared" si="11"/>
        <v>538</v>
      </c>
      <c r="Q183" s="17">
        <f t="shared" si="10"/>
        <v>3103</v>
      </c>
      <c r="R183" s="17">
        <f t="shared" si="10"/>
        <v>3650</v>
      </c>
      <c r="S183" s="17">
        <f t="shared" si="10"/>
        <v>4106</v>
      </c>
    </row>
    <row r="184" spans="1:19">
      <c r="A184" s="9">
        <v>9150</v>
      </c>
      <c r="B184" s="9">
        <v>508</v>
      </c>
      <c r="C184" s="9">
        <v>3120</v>
      </c>
      <c r="D184" s="9">
        <v>3670</v>
      </c>
      <c r="E184" s="9">
        <v>4129</v>
      </c>
      <c r="F184" s="9">
        <v>538</v>
      </c>
      <c r="G184" s="9">
        <v>3120</v>
      </c>
      <c r="H184" s="9">
        <v>3670</v>
      </c>
      <c r="I184" s="9">
        <v>4129</v>
      </c>
      <c r="K184" s="9">
        <f t="shared" si="9"/>
        <v>9175</v>
      </c>
      <c r="L184" s="17">
        <f t="shared" si="11"/>
        <v>508</v>
      </c>
      <c r="M184" s="17">
        <f t="shared" si="11"/>
        <v>3120</v>
      </c>
      <c r="N184" s="17">
        <f t="shared" si="11"/>
        <v>3670</v>
      </c>
      <c r="O184" s="17">
        <f t="shared" si="11"/>
        <v>4129</v>
      </c>
      <c r="P184" s="17">
        <f t="shared" si="11"/>
        <v>538</v>
      </c>
      <c r="Q184" s="17">
        <f t="shared" si="10"/>
        <v>3120</v>
      </c>
      <c r="R184" s="17">
        <f t="shared" si="10"/>
        <v>3670</v>
      </c>
      <c r="S184" s="17">
        <f t="shared" si="10"/>
        <v>4129</v>
      </c>
    </row>
    <row r="185" spans="1:19">
      <c r="A185" s="9">
        <v>9200</v>
      </c>
      <c r="B185" s="9">
        <v>505</v>
      </c>
      <c r="C185" s="9">
        <v>3137</v>
      </c>
      <c r="D185" s="9">
        <v>3690</v>
      </c>
      <c r="E185" s="9">
        <v>4151</v>
      </c>
      <c r="F185" s="9">
        <v>538</v>
      </c>
      <c r="G185" s="9">
        <v>3137</v>
      </c>
      <c r="H185" s="9">
        <v>3690</v>
      </c>
      <c r="I185" s="9">
        <v>4151</v>
      </c>
      <c r="K185" s="9">
        <f t="shared" si="9"/>
        <v>9225</v>
      </c>
      <c r="L185" s="17">
        <f t="shared" si="11"/>
        <v>505</v>
      </c>
      <c r="M185" s="17">
        <f t="shared" si="11"/>
        <v>3137</v>
      </c>
      <c r="N185" s="17">
        <f t="shared" si="11"/>
        <v>3690</v>
      </c>
      <c r="O185" s="17">
        <f t="shared" si="11"/>
        <v>4151</v>
      </c>
      <c r="P185" s="17">
        <f t="shared" si="11"/>
        <v>538</v>
      </c>
      <c r="Q185" s="17">
        <f t="shared" si="10"/>
        <v>3137</v>
      </c>
      <c r="R185" s="17">
        <f t="shared" si="10"/>
        <v>3690</v>
      </c>
      <c r="S185" s="17">
        <f t="shared" si="10"/>
        <v>4151</v>
      </c>
    </row>
    <row r="186" spans="1:19">
      <c r="A186" s="9">
        <v>9250</v>
      </c>
      <c r="B186" s="9">
        <v>501</v>
      </c>
      <c r="C186" s="9">
        <v>3154</v>
      </c>
      <c r="D186" s="9">
        <v>3710</v>
      </c>
      <c r="E186" s="9">
        <v>4174</v>
      </c>
      <c r="F186" s="9">
        <v>538</v>
      </c>
      <c r="G186" s="9">
        <v>3154</v>
      </c>
      <c r="H186" s="9">
        <v>3710</v>
      </c>
      <c r="I186" s="9">
        <v>4174</v>
      </c>
      <c r="K186" s="9">
        <f t="shared" si="9"/>
        <v>9275</v>
      </c>
      <c r="L186" s="17">
        <f t="shared" si="11"/>
        <v>501</v>
      </c>
      <c r="M186" s="17">
        <f t="shared" si="11"/>
        <v>3154</v>
      </c>
      <c r="N186" s="17">
        <f t="shared" si="11"/>
        <v>3710</v>
      </c>
      <c r="O186" s="17">
        <f t="shared" si="11"/>
        <v>4174</v>
      </c>
      <c r="P186" s="17">
        <f t="shared" si="11"/>
        <v>538</v>
      </c>
      <c r="Q186" s="17">
        <f t="shared" si="10"/>
        <v>3154</v>
      </c>
      <c r="R186" s="17">
        <f t="shared" si="10"/>
        <v>3710</v>
      </c>
      <c r="S186" s="17">
        <f t="shared" si="10"/>
        <v>4174</v>
      </c>
    </row>
    <row r="187" spans="1:19">
      <c r="A187" s="9">
        <v>9300</v>
      </c>
      <c r="B187" s="9">
        <v>497</v>
      </c>
      <c r="C187" s="9">
        <v>3171</v>
      </c>
      <c r="D187" s="9">
        <v>3730</v>
      </c>
      <c r="E187" s="9">
        <v>4196</v>
      </c>
      <c r="F187" s="9">
        <v>538</v>
      </c>
      <c r="G187" s="9">
        <v>3171</v>
      </c>
      <c r="H187" s="9">
        <v>3730</v>
      </c>
      <c r="I187" s="9">
        <v>4196</v>
      </c>
      <c r="K187" s="9">
        <f t="shared" si="9"/>
        <v>9325</v>
      </c>
      <c r="L187" s="17">
        <f t="shared" si="11"/>
        <v>497</v>
      </c>
      <c r="M187" s="17">
        <f t="shared" si="11"/>
        <v>3171</v>
      </c>
      <c r="N187" s="17">
        <f t="shared" si="11"/>
        <v>3730</v>
      </c>
      <c r="O187" s="17">
        <f t="shared" si="11"/>
        <v>4196</v>
      </c>
      <c r="P187" s="17">
        <f t="shared" si="11"/>
        <v>538</v>
      </c>
      <c r="Q187" s="17">
        <f t="shared" si="10"/>
        <v>3171</v>
      </c>
      <c r="R187" s="17">
        <f t="shared" si="10"/>
        <v>3730</v>
      </c>
      <c r="S187" s="17">
        <f t="shared" si="10"/>
        <v>4196</v>
      </c>
    </row>
    <row r="188" spans="1:19">
      <c r="A188" s="9">
        <v>9350</v>
      </c>
      <c r="B188" s="9">
        <v>493</v>
      </c>
      <c r="C188" s="9">
        <v>3188</v>
      </c>
      <c r="D188" s="9">
        <v>3750</v>
      </c>
      <c r="E188" s="9">
        <v>4219</v>
      </c>
      <c r="F188" s="9">
        <v>538</v>
      </c>
      <c r="G188" s="9">
        <v>3188</v>
      </c>
      <c r="H188" s="9">
        <v>3750</v>
      </c>
      <c r="I188" s="9">
        <v>4219</v>
      </c>
      <c r="K188" s="9">
        <f t="shared" si="9"/>
        <v>9375</v>
      </c>
      <c r="L188" s="17">
        <f t="shared" si="11"/>
        <v>493</v>
      </c>
      <c r="M188" s="17">
        <f t="shared" si="11"/>
        <v>3188</v>
      </c>
      <c r="N188" s="17">
        <f t="shared" si="11"/>
        <v>3750</v>
      </c>
      <c r="O188" s="17">
        <f t="shared" si="11"/>
        <v>4219</v>
      </c>
      <c r="P188" s="17">
        <f t="shared" si="11"/>
        <v>538</v>
      </c>
      <c r="Q188" s="17">
        <f t="shared" si="10"/>
        <v>3188</v>
      </c>
      <c r="R188" s="17">
        <f t="shared" si="10"/>
        <v>3750</v>
      </c>
      <c r="S188" s="17">
        <f t="shared" si="10"/>
        <v>4219</v>
      </c>
    </row>
    <row r="189" spans="1:19">
      <c r="A189" s="9">
        <v>9400</v>
      </c>
      <c r="B189" s="9">
        <v>489</v>
      </c>
      <c r="C189" s="9">
        <v>3205</v>
      </c>
      <c r="D189" s="9">
        <v>3770</v>
      </c>
      <c r="E189" s="9">
        <v>4241</v>
      </c>
      <c r="F189" s="9">
        <v>538</v>
      </c>
      <c r="G189" s="9">
        <v>3205</v>
      </c>
      <c r="H189" s="9">
        <v>3770</v>
      </c>
      <c r="I189" s="9">
        <v>4241</v>
      </c>
      <c r="K189" s="9">
        <f t="shared" si="9"/>
        <v>9425</v>
      </c>
      <c r="L189" s="17">
        <f t="shared" si="11"/>
        <v>489</v>
      </c>
      <c r="M189" s="17">
        <f t="shared" si="11"/>
        <v>3205</v>
      </c>
      <c r="N189" s="17">
        <f t="shared" si="11"/>
        <v>3770</v>
      </c>
      <c r="O189" s="17">
        <f t="shared" si="11"/>
        <v>4241</v>
      </c>
      <c r="P189" s="17">
        <f t="shared" si="11"/>
        <v>538</v>
      </c>
      <c r="Q189" s="17">
        <f t="shared" si="10"/>
        <v>3205</v>
      </c>
      <c r="R189" s="17">
        <f t="shared" si="10"/>
        <v>3770</v>
      </c>
      <c r="S189" s="17">
        <f t="shared" si="10"/>
        <v>4241</v>
      </c>
    </row>
    <row r="190" spans="1:19">
      <c r="A190" s="9">
        <v>9450</v>
      </c>
      <c r="B190" s="9">
        <v>485</v>
      </c>
      <c r="C190" s="9">
        <v>3222</v>
      </c>
      <c r="D190" s="9">
        <v>3790</v>
      </c>
      <c r="E190" s="9">
        <v>4264</v>
      </c>
      <c r="F190" s="9">
        <v>538</v>
      </c>
      <c r="G190" s="9">
        <v>3222</v>
      </c>
      <c r="H190" s="9">
        <v>3790</v>
      </c>
      <c r="I190" s="9">
        <v>4264</v>
      </c>
      <c r="K190" s="9">
        <f t="shared" si="9"/>
        <v>9475</v>
      </c>
      <c r="L190" s="17">
        <f t="shared" si="11"/>
        <v>485</v>
      </c>
      <c r="M190" s="17">
        <f t="shared" si="11"/>
        <v>3222</v>
      </c>
      <c r="N190" s="17">
        <f t="shared" si="11"/>
        <v>3790</v>
      </c>
      <c r="O190" s="17">
        <f t="shared" si="11"/>
        <v>4264</v>
      </c>
      <c r="P190" s="17">
        <f t="shared" si="11"/>
        <v>538</v>
      </c>
      <c r="Q190" s="17">
        <f t="shared" si="10"/>
        <v>3222</v>
      </c>
      <c r="R190" s="17">
        <f t="shared" si="10"/>
        <v>3790</v>
      </c>
      <c r="S190" s="17">
        <f t="shared" si="10"/>
        <v>4264</v>
      </c>
    </row>
    <row r="191" spans="1:19">
      <c r="A191" s="9">
        <v>9500</v>
      </c>
      <c r="B191" s="9">
        <v>482</v>
      </c>
      <c r="C191" s="9">
        <v>3239</v>
      </c>
      <c r="D191" s="9">
        <v>3810</v>
      </c>
      <c r="E191" s="9">
        <v>4286</v>
      </c>
      <c r="F191" s="9">
        <v>538</v>
      </c>
      <c r="G191" s="9">
        <v>3239</v>
      </c>
      <c r="H191" s="9">
        <v>3810</v>
      </c>
      <c r="I191" s="9">
        <v>4286</v>
      </c>
      <c r="K191" s="9">
        <f t="shared" si="9"/>
        <v>9525</v>
      </c>
      <c r="L191" s="17">
        <f t="shared" si="11"/>
        <v>482</v>
      </c>
      <c r="M191" s="17">
        <f t="shared" si="11"/>
        <v>3239</v>
      </c>
      <c r="N191" s="17">
        <f t="shared" si="11"/>
        <v>3810</v>
      </c>
      <c r="O191" s="17">
        <f t="shared" si="11"/>
        <v>4286</v>
      </c>
      <c r="P191" s="17">
        <f t="shared" si="11"/>
        <v>538</v>
      </c>
      <c r="Q191" s="17">
        <f t="shared" si="10"/>
        <v>3239</v>
      </c>
      <c r="R191" s="17">
        <f t="shared" si="10"/>
        <v>3810</v>
      </c>
      <c r="S191" s="17">
        <f t="shared" si="10"/>
        <v>4286</v>
      </c>
    </row>
    <row r="192" spans="1:19">
      <c r="A192" s="9">
        <v>9550</v>
      </c>
      <c r="B192" s="9">
        <v>478</v>
      </c>
      <c r="C192" s="9">
        <v>3256</v>
      </c>
      <c r="D192" s="9">
        <v>3830</v>
      </c>
      <c r="E192" s="9">
        <v>4309</v>
      </c>
      <c r="F192" s="9">
        <v>538</v>
      </c>
      <c r="G192" s="9">
        <v>3256</v>
      </c>
      <c r="H192" s="9">
        <v>3830</v>
      </c>
      <c r="I192" s="9">
        <v>4309</v>
      </c>
      <c r="K192" s="9">
        <f t="shared" si="9"/>
        <v>9575</v>
      </c>
      <c r="L192" s="17">
        <f t="shared" si="11"/>
        <v>478</v>
      </c>
      <c r="M192" s="17">
        <f t="shared" si="11"/>
        <v>3256</v>
      </c>
      <c r="N192" s="17">
        <f t="shared" si="11"/>
        <v>3830</v>
      </c>
      <c r="O192" s="17">
        <f t="shared" si="11"/>
        <v>4309</v>
      </c>
      <c r="P192" s="17">
        <f t="shared" si="11"/>
        <v>538</v>
      </c>
      <c r="Q192" s="17">
        <f t="shared" si="10"/>
        <v>3256</v>
      </c>
      <c r="R192" s="17">
        <f t="shared" si="10"/>
        <v>3830</v>
      </c>
      <c r="S192" s="17">
        <f t="shared" si="10"/>
        <v>4309</v>
      </c>
    </row>
    <row r="193" spans="1:19">
      <c r="A193" s="9">
        <v>9600</v>
      </c>
      <c r="B193" s="9">
        <v>474</v>
      </c>
      <c r="C193" s="9">
        <v>3273</v>
      </c>
      <c r="D193" s="9">
        <v>3850</v>
      </c>
      <c r="E193" s="9">
        <v>4331</v>
      </c>
      <c r="F193" s="9">
        <v>538</v>
      </c>
      <c r="G193" s="9">
        <v>3273</v>
      </c>
      <c r="H193" s="9">
        <v>3850</v>
      </c>
      <c r="I193" s="9">
        <v>4331</v>
      </c>
      <c r="K193" s="9">
        <f t="shared" si="9"/>
        <v>9625</v>
      </c>
      <c r="L193" s="17">
        <f t="shared" si="11"/>
        <v>474</v>
      </c>
      <c r="M193" s="17">
        <f t="shared" si="11"/>
        <v>3273</v>
      </c>
      <c r="N193" s="17">
        <f t="shared" si="11"/>
        <v>3850</v>
      </c>
      <c r="O193" s="17">
        <f t="shared" si="11"/>
        <v>4331</v>
      </c>
      <c r="P193" s="17">
        <f t="shared" si="11"/>
        <v>538</v>
      </c>
      <c r="Q193" s="17">
        <f t="shared" si="10"/>
        <v>3273</v>
      </c>
      <c r="R193" s="17">
        <f t="shared" si="10"/>
        <v>3850</v>
      </c>
      <c r="S193" s="17">
        <f t="shared" si="10"/>
        <v>4331</v>
      </c>
    </row>
    <row r="194" spans="1:19">
      <c r="A194" s="9">
        <v>9650</v>
      </c>
      <c r="B194" s="9">
        <v>470</v>
      </c>
      <c r="C194" s="9">
        <v>3290</v>
      </c>
      <c r="D194" s="9">
        <v>3870</v>
      </c>
      <c r="E194" s="9">
        <v>4354</v>
      </c>
      <c r="F194" s="9">
        <v>538</v>
      </c>
      <c r="G194" s="9">
        <v>3290</v>
      </c>
      <c r="H194" s="9">
        <v>3870</v>
      </c>
      <c r="I194" s="9">
        <v>4354</v>
      </c>
      <c r="K194" s="9">
        <f t="shared" ref="K194:K257" si="12">50*ROUND((A194-25)/50,0)+25</f>
        <v>9675</v>
      </c>
      <c r="L194" s="17">
        <f t="shared" si="11"/>
        <v>470</v>
      </c>
      <c r="M194" s="17">
        <f t="shared" si="11"/>
        <v>3290</v>
      </c>
      <c r="N194" s="17">
        <f t="shared" si="11"/>
        <v>3870</v>
      </c>
      <c r="O194" s="17">
        <f t="shared" si="11"/>
        <v>4354</v>
      </c>
      <c r="P194" s="17">
        <f t="shared" si="11"/>
        <v>538</v>
      </c>
      <c r="Q194" s="17">
        <f t="shared" si="10"/>
        <v>3290</v>
      </c>
      <c r="R194" s="17">
        <f t="shared" si="10"/>
        <v>3870</v>
      </c>
      <c r="S194" s="17">
        <f t="shared" si="10"/>
        <v>4354</v>
      </c>
    </row>
    <row r="195" spans="1:19">
      <c r="A195" s="9">
        <v>9700</v>
      </c>
      <c r="B195" s="9">
        <v>466</v>
      </c>
      <c r="C195" s="9">
        <v>3307</v>
      </c>
      <c r="D195" s="9">
        <v>3890</v>
      </c>
      <c r="E195" s="9">
        <v>4376</v>
      </c>
      <c r="F195" s="9">
        <v>538</v>
      </c>
      <c r="G195" s="9">
        <v>3307</v>
      </c>
      <c r="H195" s="9">
        <v>3890</v>
      </c>
      <c r="I195" s="9">
        <v>4376</v>
      </c>
      <c r="K195" s="9">
        <f t="shared" si="12"/>
        <v>9725</v>
      </c>
      <c r="L195" s="17">
        <f t="shared" si="11"/>
        <v>466</v>
      </c>
      <c r="M195" s="17">
        <f t="shared" si="11"/>
        <v>3307</v>
      </c>
      <c r="N195" s="17">
        <f t="shared" si="11"/>
        <v>3890</v>
      </c>
      <c r="O195" s="17">
        <f t="shared" si="11"/>
        <v>4376</v>
      </c>
      <c r="P195" s="17">
        <f t="shared" si="11"/>
        <v>538</v>
      </c>
      <c r="Q195" s="17">
        <f t="shared" si="10"/>
        <v>3307</v>
      </c>
      <c r="R195" s="17">
        <f t="shared" si="10"/>
        <v>3890</v>
      </c>
      <c r="S195" s="17">
        <f t="shared" si="10"/>
        <v>4376</v>
      </c>
    </row>
    <row r="196" spans="1:19">
      <c r="A196" s="9">
        <v>9750</v>
      </c>
      <c r="B196" s="9">
        <v>462</v>
      </c>
      <c r="C196" s="9">
        <v>3324</v>
      </c>
      <c r="D196" s="9">
        <v>3910</v>
      </c>
      <c r="E196" s="9">
        <v>4399</v>
      </c>
      <c r="F196" s="9">
        <v>538</v>
      </c>
      <c r="G196" s="9">
        <v>3324</v>
      </c>
      <c r="H196" s="9">
        <v>3910</v>
      </c>
      <c r="I196" s="9">
        <v>4399</v>
      </c>
      <c r="K196" s="9">
        <f t="shared" si="12"/>
        <v>9775</v>
      </c>
      <c r="L196" s="17">
        <f t="shared" si="11"/>
        <v>462</v>
      </c>
      <c r="M196" s="17">
        <f t="shared" si="11"/>
        <v>3324</v>
      </c>
      <c r="N196" s="17">
        <f t="shared" si="11"/>
        <v>3910</v>
      </c>
      <c r="O196" s="17">
        <f t="shared" si="11"/>
        <v>4399</v>
      </c>
      <c r="P196" s="17">
        <f t="shared" si="11"/>
        <v>538</v>
      </c>
      <c r="Q196" s="17">
        <f t="shared" si="10"/>
        <v>3324</v>
      </c>
      <c r="R196" s="17">
        <f t="shared" si="10"/>
        <v>3910</v>
      </c>
      <c r="S196" s="17">
        <f t="shared" si="10"/>
        <v>4399</v>
      </c>
    </row>
    <row r="197" spans="1:19">
      <c r="A197" s="9">
        <v>9800</v>
      </c>
      <c r="B197" s="9">
        <v>459</v>
      </c>
      <c r="C197" s="9">
        <v>3341</v>
      </c>
      <c r="D197" s="9">
        <v>3930</v>
      </c>
      <c r="E197" s="9">
        <v>4421</v>
      </c>
      <c r="F197" s="9">
        <v>538</v>
      </c>
      <c r="G197" s="9">
        <v>3341</v>
      </c>
      <c r="H197" s="9">
        <v>3930</v>
      </c>
      <c r="I197" s="9">
        <v>4421</v>
      </c>
      <c r="K197" s="9">
        <f t="shared" si="12"/>
        <v>9825</v>
      </c>
      <c r="L197" s="17">
        <f t="shared" si="11"/>
        <v>459</v>
      </c>
      <c r="M197" s="17">
        <f t="shared" si="11"/>
        <v>3341</v>
      </c>
      <c r="N197" s="17">
        <f t="shared" si="11"/>
        <v>3930</v>
      </c>
      <c r="O197" s="17">
        <f t="shared" si="11"/>
        <v>4421</v>
      </c>
      <c r="P197" s="17">
        <f t="shared" si="11"/>
        <v>538</v>
      </c>
      <c r="Q197" s="17">
        <f t="shared" si="10"/>
        <v>3341</v>
      </c>
      <c r="R197" s="17">
        <f t="shared" si="10"/>
        <v>3930</v>
      </c>
      <c r="S197" s="17">
        <f t="shared" si="10"/>
        <v>4421</v>
      </c>
    </row>
    <row r="198" spans="1:19">
      <c r="A198" s="9">
        <v>9850</v>
      </c>
      <c r="B198" s="9">
        <v>455</v>
      </c>
      <c r="C198" s="9">
        <v>3358</v>
      </c>
      <c r="D198" s="9">
        <v>3950</v>
      </c>
      <c r="E198" s="9">
        <v>4444</v>
      </c>
      <c r="F198" s="9">
        <v>538</v>
      </c>
      <c r="G198" s="9">
        <v>3358</v>
      </c>
      <c r="H198" s="9">
        <v>3950</v>
      </c>
      <c r="I198" s="9">
        <v>4444</v>
      </c>
      <c r="K198" s="9">
        <f t="shared" si="12"/>
        <v>9875</v>
      </c>
      <c r="L198" s="17">
        <f t="shared" si="11"/>
        <v>455</v>
      </c>
      <c r="M198" s="17">
        <f t="shared" si="11"/>
        <v>3358</v>
      </c>
      <c r="N198" s="17">
        <f t="shared" si="11"/>
        <v>3950</v>
      </c>
      <c r="O198" s="17">
        <f t="shared" si="11"/>
        <v>4444</v>
      </c>
      <c r="P198" s="17">
        <f t="shared" si="11"/>
        <v>538</v>
      </c>
      <c r="Q198" s="17">
        <f t="shared" si="10"/>
        <v>3358</v>
      </c>
      <c r="R198" s="17">
        <f t="shared" si="10"/>
        <v>3950</v>
      </c>
      <c r="S198" s="17">
        <f t="shared" si="10"/>
        <v>4444</v>
      </c>
    </row>
    <row r="199" spans="1:19">
      <c r="A199" s="9">
        <v>9900</v>
      </c>
      <c r="B199" s="9">
        <v>451</v>
      </c>
      <c r="C199" s="9">
        <v>3375</v>
      </c>
      <c r="D199" s="9">
        <v>3970</v>
      </c>
      <c r="E199" s="9">
        <v>4466</v>
      </c>
      <c r="F199" s="9">
        <v>538</v>
      </c>
      <c r="G199" s="9">
        <v>3375</v>
      </c>
      <c r="H199" s="9">
        <v>3970</v>
      </c>
      <c r="I199" s="9">
        <v>4466</v>
      </c>
      <c r="K199" s="9">
        <f t="shared" si="12"/>
        <v>9925</v>
      </c>
      <c r="L199" s="17">
        <f t="shared" si="11"/>
        <v>451</v>
      </c>
      <c r="M199" s="17">
        <f t="shared" si="11"/>
        <v>3375</v>
      </c>
      <c r="N199" s="17">
        <f t="shared" si="11"/>
        <v>3970</v>
      </c>
      <c r="O199" s="17">
        <f t="shared" si="11"/>
        <v>4466</v>
      </c>
      <c r="P199" s="17">
        <f t="shared" si="11"/>
        <v>538</v>
      </c>
      <c r="Q199" s="17">
        <f t="shared" si="10"/>
        <v>3375</v>
      </c>
      <c r="R199" s="17">
        <f t="shared" si="10"/>
        <v>3970</v>
      </c>
      <c r="S199" s="17">
        <f t="shared" si="10"/>
        <v>4466</v>
      </c>
    </row>
    <row r="200" spans="1:19">
      <c r="A200" s="9">
        <v>9950</v>
      </c>
      <c r="B200" s="9">
        <v>447</v>
      </c>
      <c r="C200" s="9">
        <v>3392</v>
      </c>
      <c r="D200" s="9">
        <v>3990</v>
      </c>
      <c r="E200" s="9">
        <v>4489</v>
      </c>
      <c r="F200" s="9">
        <v>538</v>
      </c>
      <c r="G200" s="9">
        <v>3392</v>
      </c>
      <c r="H200" s="9">
        <v>3990</v>
      </c>
      <c r="I200" s="9">
        <v>4489</v>
      </c>
      <c r="K200" s="9">
        <f t="shared" si="12"/>
        <v>9975</v>
      </c>
      <c r="L200" s="17">
        <f t="shared" si="11"/>
        <v>447</v>
      </c>
      <c r="M200" s="17">
        <f t="shared" si="11"/>
        <v>3392</v>
      </c>
      <c r="N200" s="17">
        <f t="shared" si="11"/>
        <v>3990</v>
      </c>
      <c r="O200" s="17">
        <f t="shared" si="11"/>
        <v>4489</v>
      </c>
      <c r="P200" s="17">
        <f t="shared" si="11"/>
        <v>538</v>
      </c>
      <c r="Q200" s="17">
        <f t="shared" si="10"/>
        <v>3392</v>
      </c>
      <c r="R200" s="17">
        <f t="shared" si="10"/>
        <v>3990</v>
      </c>
      <c r="S200" s="17">
        <f t="shared" si="10"/>
        <v>4489</v>
      </c>
    </row>
    <row r="201" spans="1:19">
      <c r="A201" s="9">
        <v>10000</v>
      </c>
      <c r="B201" s="9">
        <v>443</v>
      </c>
      <c r="C201" s="9">
        <v>3409</v>
      </c>
      <c r="D201" s="9">
        <v>4010</v>
      </c>
      <c r="E201" s="9">
        <v>4511</v>
      </c>
      <c r="F201" s="9">
        <v>538</v>
      </c>
      <c r="G201" s="9">
        <v>3409</v>
      </c>
      <c r="H201" s="9">
        <v>4010</v>
      </c>
      <c r="I201" s="9">
        <v>4511</v>
      </c>
      <c r="K201" s="9">
        <f t="shared" si="12"/>
        <v>10025</v>
      </c>
      <c r="L201" s="17">
        <f t="shared" si="11"/>
        <v>443</v>
      </c>
      <c r="M201" s="17">
        <f t="shared" si="11"/>
        <v>3409</v>
      </c>
      <c r="N201" s="17">
        <f t="shared" si="11"/>
        <v>4010</v>
      </c>
      <c r="O201" s="17">
        <f t="shared" si="11"/>
        <v>4511</v>
      </c>
      <c r="P201" s="17">
        <f t="shared" si="11"/>
        <v>538</v>
      </c>
      <c r="Q201" s="17">
        <f t="shared" si="10"/>
        <v>3409</v>
      </c>
      <c r="R201" s="17">
        <f t="shared" si="10"/>
        <v>4010</v>
      </c>
      <c r="S201" s="17">
        <f t="shared" si="10"/>
        <v>4511</v>
      </c>
    </row>
    <row r="202" spans="1:19">
      <c r="A202" s="9">
        <v>10050</v>
      </c>
      <c r="B202" s="9">
        <v>439</v>
      </c>
      <c r="C202" s="9">
        <v>3426</v>
      </c>
      <c r="D202" s="9">
        <v>4030</v>
      </c>
      <c r="E202" s="9">
        <v>4534</v>
      </c>
      <c r="F202" s="9">
        <v>538</v>
      </c>
      <c r="G202" s="9">
        <v>3426</v>
      </c>
      <c r="H202" s="9">
        <v>4030</v>
      </c>
      <c r="I202" s="9">
        <v>4534</v>
      </c>
      <c r="K202" s="9">
        <f t="shared" si="12"/>
        <v>10075</v>
      </c>
      <c r="L202" s="17">
        <f t="shared" si="11"/>
        <v>439</v>
      </c>
      <c r="M202" s="17">
        <f t="shared" si="11"/>
        <v>3426</v>
      </c>
      <c r="N202" s="17">
        <f t="shared" si="11"/>
        <v>4030</v>
      </c>
      <c r="O202" s="17">
        <f t="shared" si="11"/>
        <v>4534</v>
      </c>
      <c r="P202" s="17">
        <f t="shared" si="11"/>
        <v>538</v>
      </c>
      <c r="Q202" s="17">
        <f t="shared" si="10"/>
        <v>3426</v>
      </c>
      <c r="R202" s="17">
        <f t="shared" si="10"/>
        <v>4030</v>
      </c>
      <c r="S202" s="17">
        <f t="shared" si="10"/>
        <v>4534</v>
      </c>
    </row>
    <row r="203" spans="1:19">
      <c r="A203" s="9">
        <v>10100</v>
      </c>
      <c r="B203" s="9">
        <v>436</v>
      </c>
      <c r="C203" s="9">
        <v>3443</v>
      </c>
      <c r="D203" s="9">
        <v>4050</v>
      </c>
      <c r="E203" s="9">
        <v>4556</v>
      </c>
      <c r="F203" s="9">
        <v>538</v>
      </c>
      <c r="G203" s="9">
        <v>3443</v>
      </c>
      <c r="H203" s="9">
        <v>4050</v>
      </c>
      <c r="I203" s="9">
        <v>4556</v>
      </c>
      <c r="K203" s="9">
        <f t="shared" si="12"/>
        <v>10125</v>
      </c>
      <c r="L203" s="17">
        <f t="shared" si="11"/>
        <v>436</v>
      </c>
      <c r="M203" s="17">
        <f t="shared" si="11"/>
        <v>3443</v>
      </c>
      <c r="N203" s="17">
        <f t="shared" si="11"/>
        <v>4050</v>
      </c>
      <c r="O203" s="17">
        <f t="shared" si="11"/>
        <v>4556</v>
      </c>
      <c r="P203" s="17">
        <f t="shared" si="11"/>
        <v>538</v>
      </c>
      <c r="Q203" s="17">
        <f t="shared" si="10"/>
        <v>3443</v>
      </c>
      <c r="R203" s="17">
        <f t="shared" si="10"/>
        <v>4050</v>
      </c>
      <c r="S203" s="17">
        <f t="shared" si="10"/>
        <v>4556</v>
      </c>
    </row>
    <row r="204" spans="1:19">
      <c r="A204" s="9">
        <v>10150</v>
      </c>
      <c r="B204" s="9">
        <v>432</v>
      </c>
      <c r="C204" s="9">
        <v>3460</v>
      </c>
      <c r="D204" s="9">
        <v>4070</v>
      </c>
      <c r="E204" s="9">
        <v>4579</v>
      </c>
      <c r="F204" s="9">
        <v>538</v>
      </c>
      <c r="G204" s="9">
        <v>3460</v>
      </c>
      <c r="H204" s="9">
        <v>4070</v>
      </c>
      <c r="I204" s="9">
        <v>4579</v>
      </c>
      <c r="K204" s="9">
        <f t="shared" si="12"/>
        <v>10175</v>
      </c>
      <c r="L204" s="17">
        <f t="shared" si="11"/>
        <v>432</v>
      </c>
      <c r="M204" s="17">
        <f t="shared" si="11"/>
        <v>3460</v>
      </c>
      <c r="N204" s="17">
        <f t="shared" si="11"/>
        <v>4070</v>
      </c>
      <c r="O204" s="17">
        <f t="shared" si="11"/>
        <v>4579</v>
      </c>
      <c r="P204" s="17">
        <f t="shared" si="11"/>
        <v>538</v>
      </c>
      <c r="Q204" s="17">
        <f t="shared" si="10"/>
        <v>3460</v>
      </c>
      <c r="R204" s="17">
        <f t="shared" si="10"/>
        <v>4070</v>
      </c>
      <c r="S204" s="17">
        <f t="shared" si="10"/>
        <v>4579</v>
      </c>
    </row>
    <row r="205" spans="1:19">
      <c r="A205" s="9">
        <v>10200</v>
      </c>
      <c r="B205" s="9">
        <v>428</v>
      </c>
      <c r="C205" s="9">
        <v>3477</v>
      </c>
      <c r="D205" s="9">
        <v>4090</v>
      </c>
      <c r="E205" s="9">
        <v>4601</v>
      </c>
      <c r="F205" s="9">
        <v>538</v>
      </c>
      <c r="G205" s="9">
        <v>3477</v>
      </c>
      <c r="H205" s="9">
        <v>4090</v>
      </c>
      <c r="I205" s="9">
        <v>4601</v>
      </c>
      <c r="K205" s="9">
        <f t="shared" si="12"/>
        <v>10225</v>
      </c>
      <c r="L205" s="17">
        <f t="shared" si="11"/>
        <v>428</v>
      </c>
      <c r="M205" s="17">
        <f t="shared" si="11"/>
        <v>3477</v>
      </c>
      <c r="N205" s="17">
        <f t="shared" si="11"/>
        <v>4090</v>
      </c>
      <c r="O205" s="17">
        <f t="shared" si="11"/>
        <v>4601</v>
      </c>
      <c r="P205" s="17">
        <f t="shared" si="11"/>
        <v>538</v>
      </c>
      <c r="Q205" s="17">
        <f t="shared" si="10"/>
        <v>3477</v>
      </c>
      <c r="R205" s="17">
        <f t="shared" si="10"/>
        <v>4090</v>
      </c>
      <c r="S205" s="17">
        <f t="shared" si="10"/>
        <v>4601</v>
      </c>
    </row>
    <row r="206" spans="1:19">
      <c r="A206" s="9">
        <v>10250</v>
      </c>
      <c r="B206" s="9">
        <v>424</v>
      </c>
      <c r="C206" s="9">
        <v>3494</v>
      </c>
      <c r="D206" s="9">
        <v>4110</v>
      </c>
      <c r="E206" s="9">
        <v>4624</v>
      </c>
      <c r="F206" s="9">
        <v>538</v>
      </c>
      <c r="G206" s="9">
        <v>3494</v>
      </c>
      <c r="H206" s="9">
        <v>4110</v>
      </c>
      <c r="I206" s="9">
        <v>4624</v>
      </c>
      <c r="K206" s="9">
        <f t="shared" si="12"/>
        <v>10275</v>
      </c>
      <c r="L206" s="17">
        <f t="shared" si="11"/>
        <v>424</v>
      </c>
      <c r="M206" s="17">
        <f t="shared" si="11"/>
        <v>3494</v>
      </c>
      <c r="N206" s="17">
        <f t="shared" si="11"/>
        <v>4110</v>
      </c>
      <c r="O206" s="17">
        <f t="shared" si="11"/>
        <v>4624</v>
      </c>
      <c r="P206" s="17">
        <f t="shared" si="11"/>
        <v>538</v>
      </c>
      <c r="Q206" s="17">
        <f t="shared" si="10"/>
        <v>3494</v>
      </c>
      <c r="R206" s="17">
        <f t="shared" si="10"/>
        <v>4110</v>
      </c>
      <c r="S206" s="17">
        <f t="shared" si="10"/>
        <v>4624</v>
      </c>
    </row>
    <row r="207" spans="1:19">
      <c r="A207" s="9">
        <v>10300</v>
      </c>
      <c r="B207" s="9">
        <v>420</v>
      </c>
      <c r="C207" s="9">
        <v>3511</v>
      </c>
      <c r="D207" s="9">
        <v>4130</v>
      </c>
      <c r="E207" s="9">
        <v>4646</v>
      </c>
      <c r="F207" s="9">
        <v>538</v>
      </c>
      <c r="G207" s="9">
        <v>3511</v>
      </c>
      <c r="H207" s="9">
        <v>4130</v>
      </c>
      <c r="I207" s="9">
        <v>4646</v>
      </c>
      <c r="K207" s="9">
        <f t="shared" si="12"/>
        <v>10325</v>
      </c>
      <c r="L207" s="17">
        <f t="shared" si="11"/>
        <v>420</v>
      </c>
      <c r="M207" s="17">
        <f t="shared" si="11"/>
        <v>3511</v>
      </c>
      <c r="N207" s="17">
        <f t="shared" si="11"/>
        <v>4130</v>
      </c>
      <c r="O207" s="17">
        <f t="shared" si="11"/>
        <v>4646</v>
      </c>
      <c r="P207" s="17">
        <f t="shared" si="11"/>
        <v>538</v>
      </c>
      <c r="Q207" s="17">
        <f t="shared" si="10"/>
        <v>3511</v>
      </c>
      <c r="R207" s="17">
        <f t="shared" si="10"/>
        <v>4130</v>
      </c>
      <c r="S207" s="17">
        <f t="shared" si="10"/>
        <v>4646</v>
      </c>
    </row>
    <row r="208" spans="1:19">
      <c r="A208" s="9">
        <v>10350</v>
      </c>
      <c r="B208" s="9">
        <v>417</v>
      </c>
      <c r="C208" s="9">
        <v>3528</v>
      </c>
      <c r="D208" s="9">
        <v>4150</v>
      </c>
      <c r="E208" s="9">
        <v>4669</v>
      </c>
      <c r="F208" s="9">
        <v>538</v>
      </c>
      <c r="G208" s="9">
        <v>3528</v>
      </c>
      <c r="H208" s="9">
        <v>4150</v>
      </c>
      <c r="I208" s="9">
        <v>4669</v>
      </c>
      <c r="K208" s="9">
        <f t="shared" si="12"/>
        <v>10375</v>
      </c>
      <c r="L208" s="17">
        <f t="shared" si="11"/>
        <v>417</v>
      </c>
      <c r="M208" s="17">
        <f t="shared" si="11"/>
        <v>3528</v>
      </c>
      <c r="N208" s="17">
        <f t="shared" si="11"/>
        <v>4150</v>
      </c>
      <c r="O208" s="17">
        <f t="shared" si="11"/>
        <v>4669</v>
      </c>
      <c r="P208" s="17">
        <f t="shared" si="11"/>
        <v>538</v>
      </c>
      <c r="Q208" s="17">
        <f t="shared" si="10"/>
        <v>3528</v>
      </c>
      <c r="R208" s="17">
        <f t="shared" si="10"/>
        <v>4150</v>
      </c>
      <c r="S208" s="17">
        <f t="shared" si="10"/>
        <v>4669</v>
      </c>
    </row>
    <row r="209" spans="1:19">
      <c r="A209" s="9">
        <v>10400</v>
      </c>
      <c r="B209" s="9">
        <v>413</v>
      </c>
      <c r="C209" s="9">
        <v>3545</v>
      </c>
      <c r="D209" s="9">
        <v>4170</v>
      </c>
      <c r="E209" s="9">
        <v>4691</v>
      </c>
      <c r="F209" s="9">
        <v>538</v>
      </c>
      <c r="G209" s="9">
        <v>3545</v>
      </c>
      <c r="H209" s="9">
        <v>4170</v>
      </c>
      <c r="I209" s="9">
        <v>4691</v>
      </c>
      <c r="K209" s="9">
        <f t="shared" si="12"/>
        <v>10425</v>
      </c>
      <c r="L209" s="17">
        <f t="shared" si="11"/>
        <v>413</v>
      </c>
      <c r="M209" s="17">
        <f t="shared" si="11"/>
        <v>3545</v>
      </c>
      <c r="N209" s="17">
        <f t="shared" si="11"/>
        <v>4170</v>
      </c>
      <c r="O209" s="17">
        <f t="shared" si="11"/>
        <v>4691</v>
      </c>
      <c r="P209" s="17">
        <f t="shared" si="11"/>
        <v>538</v>
      </c>
      <c r="Q209" s="17">
        <f t="shared" si="10"/>
        <v>3545</v>
      </c>
      <c r="R209" s="17">
        <f t="shared" si="10"/>
        <v>4170</v>
      </c>
      <c r="S209" s="17">
        <f t="shared" si="10"/>
        <v>4691</v>
      </c>
    </row>
    <row r="210" spans="1:19">
      <c r="A210" s="9">
        <v>10450</v>
      </c>
      <c r="B210" s="9">
        <v>409</v>
      </c>
      <c r="C210" s="9">
        <v>3562</v>
      </c>
      <c r="D210" s="9">
        <v>4190</v>
      </c>
      <c r="E210" s="9">
        <v>4714</v>
      </c>
      <c r="F210" s="9">
        <v>538</v>
      </c>
      <c r="G210" s="9">
        <v>3562</v>
      </c>
      <c r="H210" s="9">
        <v>4190</v>
      </c>
      <c r="I210" s="9">
        <v>4714</v>
      </c>
      <c r="K210" s="9">
        <f t="shared" si="12"/>
        <v>10475</v>
      </c>
      <c r="L210" s="17">
        <f t="shared" si="11"/>
        <v>409</v>
      </c>
      <c r="M210" s="17">
        <f t="shared" si="11"/>
        <v>3562</v>
      </c>
      <c r="N210" s="17">
        <f t="shared" si="11"/>
        <v>4190</v>
      </c>
      <c r="O210" s="17">
        <f t="shared" si="11"/>
        <v>4714</v>
      </c>
      <c r="P210" s="17">
        <f t="shared" si="11"/>
        <v>538</v>
      </c>
      <c r="Q210" s="17">
        <f t="shared" si="10"/>
        <v>3562</v>
      </c>
      <c r="R210" s="17">
        <f t="shared" si="10"/>
        <v>4190</v>
      </c>
      <c r="S210" s="17">
        <f t="shared" si="10"/>
        <v>4714</v>
      </c>
    </row>
    <row r="211" spans="1:19">
      <c r="A211" s="9">
        <v>10500</v>
      </c>
      <c r="B211" s="9">
        <v>405</v>
      </c>
      <c r="C211" s="9">
        <v>3584</v>
      </c>
      <c r="D211" s="9">
        <v>4210</v>
      </c>
      <c r="E211" s="9">
        <v>4736</v>
      </c>
      <c r="F211" s="9">
        <v>538</v>
      </c>
      <c r="G211" s="9">
        <v>3584</v>
      </c>
      <c r="H211" s="9">
        <v>4210</v>
      </c>
      <c r="I211" s="9">
        <v>4736</v>
      </c>
      <c r="K211" s="9">
        <f t="shared" si="12"/>
        <v>10525</v>
      </c>
      <c r="L211" s="17">
        <f t="shared" si="11"/>
        <v>405</v>
      </c>
      <c r="M211" s="17">
        <f t="shared" si="11"/>
        <v>3584</v>
      </c>
      <c r="N211" s="17">
        <f t="shared" si="11"/>
        <v>4210</v>
      </c>
      <c r="O211" s="17">
        <f t="shared" si="11"/>
        <v>4736</v>
      </c>
      <c r="P211" s="17">
        <f t="shared" si="11"/>
        <v>538</v>
      </c>
      <c r="Q211" s="17">
        <f t="shared" si="10"/>
        <v>3584</v>
      </c>
      <c r="R211" s="17">
        <f t="shared" si="10"/>
        <v>4210</v>
      </c>
      <c r="S211" s="17">
        <f t="shared" si="10"/>
        <v>4736</v>
      </c>
    </row>
    <row r="212" spans="1:19">
      <c r="A212" s="9">
        <v>10550</v>
      </c>
      <c r="B212" s="9">
        <v>401</v>
      </c>
      <c r="C212" s="9">
        <v>3584</v>
      </c>
      <c r="D212" s="9">
        <v>4230</v>
      </c>
      <c r="E212" s="9">
        <v>4759</v>
      </c>
      <c r="F212" s="9">
        <v>538</v>
      </c>
      <c r="G212" s="9">
        <v>3584</v>
      </c>
      <c r="H212" s="9">
        <v>4230</v>
      </c>
      <c r="I212" s="9">
        <v>4759</v>
      </c>
      <c r="K212" s="9">
        <f t="shared" si="12"/>
        <v>10575</v>
      </c>
      <c r="L212" s="17">
        <f t="shared" si="11"/>
        <v>401</v>
      </c>
      <c r="M212" s="17">
        <f t="shared" si="11"/>
        <v>3584</v>
      </c>
      <c r="N212" s="17">
        <f t="shared" si="11"/>
        <v>4230</v>
      </c>
      <c r="O212" s="17">
        <f t="shared" si="11"/>
        <v>4759</v>
      </c>
      <c r="P212" s="17">
        <f t="shared" si="11"/>
        <v>538</v>
      </c>
      <c r="Q212" s="17">
        <f t="shared" si="10"/>
        <v>3584</v>
      </c>
      <c r="R212" s="17">
        <f t="shared" si="10"/>
        <v>4230</v>
      </c>
      <c r="S212" s="17">
        <f t="shared" si="10"/>
        <v>4759</v>
      </c>
    </row>
    <row r="213" spans="1:19">
      <c r="A213" s="9">
        <v>10600</v>
      </c>
      <c r="B213" s="9">
        <v>397</v>
      </c>
      <c r="C213" s="9">
        <v>3584</v>
      </c>
      <c r="D213" s="9">
        <v>4250</v>
      </c>
      <c r="E213" s="9">
        <v>4781</v>
      </c>
      <c r="F213" s="9">
        <v>538</v>
      </c>
      <c r="G213" s="9">
        <v>3584</v>
      </c>
      <c r="H213" s="9">
        <v>4250</v>
      </c>
      <c r="I213" s="9">
        <v>4781</v>
      </c>
      <c r="K213" s="9">
        <f t="shared" si="12"/>
        <v>10625</v>
      </c>
      <c r="L213" s="17">
        <f t="shared" si="11"/>
        <v>397</v>
      </c>
      <c r="M213" s="17">
        <f t="shared" si="11"/>
        <v>3584</v>
      </c>
      <c r="N213" s="17">
        <f t="shared" si="11"/>
        <v>4250</v>
      </c>
      <c r="O213" s="17">
        <f t="shared" si="11"/>
        <v>4781</v>
      </c>
      <c r="P213" s="17">
        <f t="shared" si="11"/>
        <v>538</v>
      </c>
      <c r="Q213" s="17">
        <f t="shared" si="10"/>
        <v>3584</v>
      </c>
      <c r="R213" s="17">
        <f t="shared" si="10"/>
        <v>4250</v>
      </c>
      <c r="S213" s="17">
        <f t="shared" si="10"/>
        <v>4781</v>
      </c>
    </row>
    <row r="214" spans="1:19">
      <c r="A214" s="9">
        <v>10650</v>
      </c>
      <c r="B214" s="9">
        <v>394</v>
      </c>
      <c r="C214" s="9">
        <v>3584</v>
      </c>
      <c r="D214" s="9">
        <v>4270</v>
      </c>
      <c r="E214" s="9">
        <v>4804</v>
      </c>
      <c r="F214" s="9">
        <v>538</v>
      </c>
      <c r="G214" s="9">
        <v>3584</v>
      </c>
      <c r="H214" s="9">
        <v>4270</v>
      </c>
      <c r="I214" s="9">
        <v>4804</v>
      </c>
      <c r="K214" s="9">
        <f t="shared" si="12"/>
        <v>10675</v>
      </c>
      <c r="L214" s="17">
        <f t="shared" si="11"/>
        <v>394</v>
      </c>
      <c r="M214" s="17">
        <f t="shared" si="11"/>
        <v>3584</v>
      </c>
      <c r="N214" s="17">
        <f t="shared" si="11"/>
        <v>4270</v>
      </c>
      <c r="O214" s="17">
        <f t="shared" si="11"/>
        <v>4804</v>
      </c>
      <c r="P214" s="17">
        <f t="shared" si="11"/>
        <v>538</v>
      </c>
      <c r="Q214" s="17">
        <f t="shared" si="10"/>
        <v>3584</v>
      </c>
      <c r="R214" s="17">
        <f t="shared" si="10"/>
        <v>4270</v>
      </c>
      <c r="S214" s="17">
        <f t="shared" si="10"/>
        <v>4804</v>
      </c>
    </row>
    <row r="215" spans="1:19">
      <c r="A215" s="9">
        <v>10700</v>
      </c>
      <c r="B215" s="9">
        <v>390</v>
      </c>
      <c r="C215" s="9">
        <v>3584</v>
      </c>
      <c r="D215" s="9">
        <v>4290</v>
      </c>
      <c r="E215" s="9">
        <v>4826</v>
      </c>
      <c r="F215" s="9">
        <v>538</v>
      </c>
      <c r="G215" s="9">
        <v>3584</v>
      </c>
      <c r="H215" s="9">
        <v>4290</v>
      </c>
      <c r="I215" s="9">
        <v>4826</v>
      </c>
      <c r="K215" s="9">
        <f t="shared" si="12"/>
        <v>10725</v>
      </c>
      <c r="L215" s="17">
        <f t="shared" si="11"/>
        <v>390</v>
      </c>
      <c r="M215" s="17">
        <f t="shared" si="11"/>
        <v>3584</v>
      </c>
      <c r="N215" s="17">
        <f t="shared" si="11"/>
        <v>4290</v>
      </c>
      <c r="O215" s="17">
        <f t="shared" si="11"/>
        <v>4826</v>
      </c>
      <c r="P215" s="17">
        <f t="shared" si="11"/>
        <v>538</v>
      </c>
      <c r="Q215" s="17">
        <f t="shared" si="10"/>
        <v>3584</v>
      </c>
      <c r="R215" s="17">
        <f t="shared" si="10"/>
        <v>4290</v>
      </c>
      <c r="S215" s="17">
        <f t="shared" si="10"/>
        <v>4826</v>
      </c>
    </row>
    <row r="216" spans="1:19">
      <c r="A216" s="9">
        <v>10750</v>
      </c>
      <c r="B216" s="9">
        <v>386</v>
      </c>
      <c r="C216" s="9">
        <v>3584</v>
      </c>
      <c r="D216" s="9">
        <v>4310</v>
      </c>
      <c r="E216" s="9">
        <v>4849</v>
      </c>
      <c r="F216" s="9">
        <v>538</v>
      </c>
      <c r="G216" s="9">
        <v>3584</v>
      </c>
      <c r="H216" s="9">
        <v>4310</v>
      </c>
      <c r="I216" s="9">
        <v>4849</v>
      </c>
      <c r="K216" s="9">
        <f t="shared" si="12"/>
        <v>10775</v>
      </c>
      <c r="L216" s="17">
        <f t="shared" si="11"/>
        <v>386</v>
      </c>
      <c r="M216" s="17">
        <f t="shared" si="11"/>
        <v>3584</v>
      </c>
      <c r="N216" s="17">
        <f t="shared" si="11"/>
        <v>4310</v>
      </c>
      <c r="O216" s="17">
        <f t="shared" si="11"/>
        <v>4849</v>
      </c>
      <c r="P216" s="17">
        <f t="shared" si="11"/>
        <v>538</v>
      </c>
      <c r="Q216" s="17">
        <f t="shared" si="10"/>
        <v>3584</v>
      </c>
      <c r="R216" s="17">
        <f t="shared" si="10"/>
        <v>4310</v>
      </c>
      <c r="S216" s="17">
        <f t="shared" si="10"/>
        <v>4849</v>
      </c>
    </row>
    <row r="217" spans="1:19">
      <c r="A217" s="9">
        <v>10800</v>
      </c>
      <c r="B217" s="9">
        <v>382</v>
      </c>
      <c r="C217" s="9">
        <v>3584</v>
      </c>
      <c r="D217" s="9">
        <v>4330</v>
      </c>
      <c r="E217" s="9">
        <v>4871</v>
      </c>
      <c r="F217" s="9">
        <v>538</v>
      </c>
      <c r="G217" s="9">
        <v>3584</v>
      </c>
      <c r="H217" s="9">
        <v>4330</v>
      </c>
      <c r="I217" s="9">
        <v>4871</v>
      </c>
      <c r="K217" s="9">
        <f t="shared" si="12"/>
        <v>10825</v>
      </c>
      <c r="L217" s="17">
        <f t="shared" si="11"/>
        <v>382</v>
      </c>
      <c r="M217" s="17">
        <f t="shared" si="11"/>
        <v>3584</v>
      </c>
      <c r="N217" s="17">
        <f t="shared" si="11"/>
        <v>4330</v>
      </c>
      <c r="O217" s="17">
        <f t="shared" si="11"/>
        <v>4871</v>
      </c>
      <c r="P217" s="17">
        <f t="shared" si="11"/>
        <v>538</v>
      </c>
      <c r="Q217" s="17">
        <f t="shared" si="10"/>
        <v>3584</v>
      </c>
      <c r="R217" s="17">
        <f t="shared" si="10"/>
        <v>4330</v>
      </c>
      <c r="S217" s="17">
        <f t="shared" si="10"/>
        <v>4871</v>
      </c>
    </row>
    <row r="218" spans="1:19">
      <c r="A218" s="9">
        <v>10850</v>
      </c>
      <c r="B218" s="9">
        <v>378</v>
      </c>
      <c r="C218" s="9">
        <v>3584</v>
      </c>
      <c r="D218" s="9">
        <v>4350</v>
      </c>
      <c r="E218" s="9">
        <v>4894</v>
      </c>
      <c r="F218" s="9">
        <v>538</v>
      </c>
      <c r="G218" s="9">
        <v>3584</v>
      </c>
      <c r="H218" s="9">
        <v>4350</v>
      </c>
      <c r="I218" s="9">
        <v>4894</v>
      </c>
      <c r="K218" s="9">
        <f t="shared" si="12"/>
        <v>10875</v>
      </c>
      <c r="L218" s="17">
        <f t="shared" si="11"/>
        <v>378</v>
      </c>
      <c r="M218" s="17">
        <f t="shared" si="11"/>
        <v>3584</v>
      </c>
      <c r="N218" s="17">
        <f t="shared" si="11"/>
        <v>4350</v>
      </c>
      <c r="O218" s="17">
        <f t="shared" si="11"/>
        <v>4894</v>
      </c>
      <c r="P218" s="17">
        <f t="shared" si="11"/>
        <v>538</v>
      </c>
      <c r="Q218" s="17">
        <f t="shared" si="10"/>
        <v>3584</v>
      </c>
      <c r="R218" s="17">
        <f t="shared" si="10"/>
        <v>4350</v>
      </c>
      <c r="S218" s="17">
        <f t="shared" si="10"/>
        <v>4894</v>
      </c>
    </row>
    <row r="219" spans="1:19">
      <c r="A219" s="9">
        <v>10900</v>
      </c>
      <c r="B219" s="9">
        <v>374</v>
      </c>
      <c r="C219" s="9">
        <v>3584</v>
      </c>
      <c r="D219" s="9">
        <v>4370</v>
      </c>
      <c r="E219" s="9">
        <v>4916</v>
      </c>
      <c r="F219" s="9">
        <v>538</v>
      </c>
      <c r="G219" s="9">
        <v>3584</v>
      </c>
      <c r="H219" s="9">
        <v>4370</v>
      </c>
      <c r="I219" s="9">
        <v>4916</v>
      </c>
      <c r="K219" s="9">
        <f t="shared" si="12"/>
        <v>10925</v>
      </c>
      <c r="L219" s="17">
        <f t="shared" si="11"/>
        <v>374</v>
      </c>
      <c r="M219" s="17">
        <f t="shared" si="11"/>
        <v>3584</v>
      </c>
      <c r="N219" s="17">
        <f t="shared" si="11"/>
        <v>4370</v>
      </c>
      <c r="O219" s="17">
        <f t="shared" si="11"/>
        <v>4916</v>
      </c>
      <c r="P219" s="17">
        <f t="shared" si="11"/>
        <v>538</v>
      </c>
      <c r="Q219" s="17">
        <f t="shared" si="10"/>
        <v>3584</v>
      </c>
      <c r="R219" s="17">
        <f t="shared" si="10"/>
        <v>4370</v>
      </c>
      <c r="S219" s="17">
        <f t="shared" si="10"/>
        <v>4916</v>
      </c>
    </row>
    <row r="220" spans="1:19">
      <c r="A220" s="9">
        <v>10950</v>
      </c>
      <c r="B220" s="9">
        <v>371</v>
      </c>
      <c r="C220" s="9">
        <v>3584</v>
      </c>
      <c r="D220" s="9">
        <v>4390</v>
      </c>
      <c r="E220" s="9">
        <v>4939</v>
      </c>
      <c r="F220" s="9">
        <v>538</v>
      </c>
      <c r="G220" s="9">
        <v>3584</v>
      </c>
      <c r="H220" s="9">
        <v>4390</v>
      </c>
      <c r="I220" s="9">
        <v>4939</v>
      </c>
      <c r="K220" s="9">
        <f t="shared" si="12"/>
        <v>10975</v>
      </c>
      <c r="L220" s="17">
        <f t="shared" si="11"/>
        <v>371</v>
      </c>
      <c r="M220" s="17">
        <f t="shared" si="11"/>
        <v>3584</v>
      </c>
      <c r="N220" s="17">
        <f t="shared" si="11"/>
        <v>4390</v>
      </c>
      <c r="O220" s="17">
        <f t="shared" si="11"/>
        <v>4939</v>
      </c>
      <c r="P220" s="17">
        <f t="shared" si="11"/>
        <v>538</v>
      </c>
      <c r="Q220" s="17">
        <f t="shared" si="10"/>
        <v>3584</v>
      </c>
      <c r="R220" s="17">
        <f t="shared" si="10"/>
        <v>4390</v>
      </c>
      <c r="S220" s="17">
        <f t="shared" si="10"/>
        <v>4939</v>
      </c>
    </row>
    <row r="221" spans="1:19">
      <c r="A221" s="9">
        <v>11000</v>
      </c>
      <c r="B221" s="9">
        <v>367</v>
      </c>
      <c r="C221" s="9">
        <v>3584</v>
      </c>
      <c r="D221" s="9">
        <v>4410</v>
      </c>
      <c r="E221" s="9">
        <v>4961</v>
      </c>
      <c r="F221" s="9">
        <v>538</v>
      </c>
      <c r="G221" s="9">
        <v>3584</v>
      </c>
      <c r="H221" s="9">
        <v>4410</v>
      </c>
      <c r="I221" s="9">
        <v>4961</v>
      </c>
      <c r="K221" s="9">
        <f t="shared" si="12"/>
        <v>11025</v>
      </c>
      <c r="L221" s="17">
        <f t="shared" si="11"/>
        <v>367</v>
      </c>
      <c r="M221" s="17">
        <f t="shared" si="11"/>
        <v>3584</v>
      </c>
      <c r="N221" s="17">
        <f t="shared" si="11"/>
        <v>4410</v>
      </c>
      <c r="O221" s="17">
        <f t="shared" si="11"/>
        <v>4961</v>
      </c>
      <c r="P221" s="17">
        <f t="shared" si="11"/>
        <v>538</v>
      </c>
      <c r="Q221" s="17">
        <f t="shared" si="10"/>
        <v>3584</v>
      </c>
      <c r="R221" s="17">
        <f t="shared" si="10"/>
        <v>4410</v>
      </c>
      <c r="S221" s="17">
        <f t="shared" si="10"/>
        <v>4961</v>
      </c>
    </row>
    <row r="222" spans="1:19">
      <c r="A222" s="9">
        <v>11050</v>
      </c>
      <c r="B222" s="9">
        <v>363</v>
      </c>
      <c r="C222" s="9">
        <v>3584</v>
      </c>
      <c r="D222" s="9">
        <v>4430</v>
      </c>
      <c r="E222" s="9">
        <v>4984</v>
      </c>
      <c r="F222" s="9">
        <v>538</v>
      </c>
      <c r="G222" s="9">
        <v>3584</v>
      </c>
      <c r="H222" s="9">
        <v>4430</v>
      </c>
      <c r="I222" s="9">
        <v>4984</v>
      </c>
      <c r="K222" s="9">
        <f t="shared" si="12"/>
        <v>11075</v>
      </c>
      <c r="L222" s="17">
        <f t="shared" si="11"/>
        <v>363</v>
      </c>
      <c r="M222" s="17">
        <f t="shared" si="11"/>
        <v>3584</v>
      </c>
      <c r="N222" s="17">
        <f t="shared" si="11"/>
        <v>4430</v>
      </c>
      <c r="O222" s="17">
        <f t="shared" si="11"/>
        <v>4984</v>
      </c>
      <c r="P222" s="17">
        <f t="shared" si="11"/>
        <v>538</v>
      </c>
      <c r="Q222" s="17">
        <f t="shared" si="10"/>
        <v>3584</v>
      </c>
      <c r="R222" s="17">
        <f t="shared" si="10"/>
        <v>4430</v>
      </c>
      <c r="S222" s="17">
        <f t="shared" si="10"/>
        <v>4984</v>
      </c>
    </row>
    <row r="223" spans="1:19">
      <c r="A223" s="9">
        <v>11100</v>
      </c>
      <c r="B223" s="9">
        <v>359</v>
      </c>
      <c r="C223" s="9">
        <v>3584</v>
      </c>
      <c r="D223" s="9">
        <v>4450</v>
      </c>
      <c r="E223" s="9">
        <v>5006</v>
      </c>
      <c r="F223" s="9">
        <v>538</v>
      </c>
      <c r="G223" s="9">
        <v>3584</v>
      </c>
      <c r="H223" s="9">
        <v>4450</v>
      </c>
      <c r="I223" s="9">
        <v>5006</v>
      </c>
      <c r="K223" s="9">
        <f t="shared" si="12"/>
        <v>11125</v>
      </c>
      <c r="L223" s="17">
        <f t="shared" si="11"/>
        <v>359</v>
      </c>
      <c r="M223" s="17">
        <f t="shared" si="11"/>
        <v>3584</v>
      </c>
      <c r="N223" s="17">
        <f t="shared" si="11"/>
        <v>4450</v>
      </c>
      <c r="O223" s="17">
        <f t="shared" si="11"/>
        <v>5006</v>
      </c>
      <c r="P223" s="17">
        <f t="shared" si="11"/>
        <v>538</v>
      </c>
      <c r="Q223" s="17">
        <f t="shared" si="10"/>
        <v>3584</v>
      </c>
      <c r="R223" s="17">
        <f t="shared" si="10"/>
        <v>4450</v>
      </c>
      <c r="S223" s="17">
        <f t="shared" si="10"/>
        <v>5006</v>
      </c>
    </row>
    <row r="224" spans="1:19">
      <c r="A224" s="9">
        <v>11150</v>
      </c>
      <c r="B224" s="9">
        <v>355</v>
      </c>
      <c r="C224" s="9">
        <v>3584</v>
      </c>
      <c r="D224" s="9">
        <v>4470</v>
      </c>
      <c r="E224" s="9">
        <v>5029</v>
      </c>
      <c r="F224" s="9">
        <v>538</v>
      </c>
      <c r="G224" s="9">
        <v>3584</v>
      </c>
      <c r="H224" s="9">
        <v>4470</v>
      </c>
      <c r="I224" s="9">
        <v>5029</v>
      </c>
      <c r="K224" s="9">
        <f t="shared" si="12"/>
        <v>11175</v>
      </c>
      <c r="L224" s="17">
        <f t="shared" si="11"/>
        <v>355</v>
      </c>
      <c r="M224" s="17">
        <f t="shared" si="11"/>
        <v>3584</v>
      </c>
      <c r="N224" s="17">
        <f t="shared" si="11"/>
        <v>4470</v>
      </c>
      <c r="O224" s="17">
        <f t="shared" si="11"/>
        <v>5029</v>
      </c>
      <c r="P224" s="17">
        <f t="shared" si="11"/>
        <v>538</v>
      </c>
      <c r="Q224" s="17">
        <f t="shared" si="10"/>
        <v>3584</v>
      </c>
      <c r="R224" s="17">
        <f t="shared" si="10"/>
        <v>4470</v>
      </c>
      <c r="S224" s="17">
        <f t="shared" si="10"/>
        <v>5029</v>
      </c>
    </row>
    <row r="225" spans="1:19">
      <c r="A225" s="9">
        <v>11200</v>
      </c>
      <c r="B225" s="9">
        <v>352</v>
      </c>
      <c r="C225" s="9">
        <v>3584</v>
      </c>
      <c r="D225" s="9">
        <v>4490</v>
      </c>
      <c r="E225" s="9">
        <v>5051</v>
      </c>
      <c r="F225" s="9">
        <v>538</v>
      </c>
      <c r="G225" s="9">
        <v>3584</v>
      </c>
      <c r="H225" s="9">
        <v>4490</v>
      </c>
      <c r="I225" s="9">
        <v>5051</v>
      </c>
      <c r="K225" s="9">
        <f t="shared" si="12"/>
        <v>11225</v>
      </c>
      <c r="L225" s="17">
        <f t="shared" si="11"/>
        <v>352</v>
      </c>
      <c r="M225" s="17">
        <f t="shared" si="11"/>
        <v>3584</v>
      </c>
      <c r="N225" s="17">
        <f t="shared" si="11"/>
        <v>4490</v>
      </c>
      <c r="O225" s="17">
        <f t="shared" si="11"/>
        <v>5051</v>
      </c>
      <c r="P225" s="17">
        <f t="shared" si="11"/>
        <v>538</v>
      </c>
      <c r="Q225" s="17">
        <f t="shared" si="10"/>
        <v>3584</v>
      </c>
      <c r="R225" s="17">
        <f t="shared" si="10"/>
        <v>4490</v>
      </c>
      <c r="S225" s="17">
        <f t="shared" si="10"/>
        <v>5051</v>
      </c>
    </row>
    <row r="226" spans="1:19">
      <c r="A226" s="9">
        <v>11250</v>
      </c>
      <c r="B226" s="9">
        <v>348</v>
      </c>
      <c r="C226" s="9">
        <v>3584</v>
      </c>
      <c r="D226" s="9">
        <v>4510</v>
      </c>
      <c r="E226" s="9">
        <v>5074</v>
      </c>
      <c r="F226" s="9">
        <v>538</v>
      </c>
      <c r="G226" s="9">
        <v>3584</v>
      </c>
      <c r="H226" s="9">
        <v>4510</v>
      </c>
      <c r="I226" s="9">
        <v>5074</v>
      </c>
      <c r="K226" s="9">
        <f t="shared" si="12"/>
        <v>11275</v>
      </c>
      <c r="L226" s="17">
        <f t="shared" si="11"/>
        <v>348</v>
      </c>
      <c r="M226" s="17">
        <f t="shared" si="11"/>
        <v>3584</v>
      </c>
      <c r="N226" s="17">
        <f t="shared" si="11"/>
        <v>4510</v>
      </c>
      <c r="O226" s="17">
        <f t="shared" si="11"/>
        <v>5074</v>
      </c>
      <c r="P226" s="17">
        <f t="shared" si="11"/>
        <v>538</v>
      </c>
      <c r="Q226" s="17">
        <f t="shared" si="10"/>
        <v>3584</v>
      </c>
      <c r="R226" s="17">
        <f t="shared" si="10"/>
        <v>4510</v>
      </c>
      <c r="S226" s="17">
        <f t="shared" si="10"/>
        <v>5074</v>
      </c>
    </row>
    <row r="227" spans="1:19">
      <c r="A227" s="9">
        <v>11300</v>
      </c>
      <c r="B227" s="9">
        <v>344</v>
      </c>
      <c r="C227" s="9">
        <v>3584</v>
      </c>
      <c r="D227" s="9">
        <v>4530</v>
      </c>
      <c r="E227" s="9">
        <v>5096</v>
      </c>
      <c r="F227" s="9">
        <v>538</v>
      </c>
      <c r="G227" s="9">
        <v>3584</v>
      </c>
      <c r="H227" s="9">
        <v>4530</v>
      </c>
      <c r="I227" s="9">
        <v>5096</v>
      </c>
      <c r="K227" s="9">
        <f t="shared" si="12"/>
        <v>11325</v>
      </c>
      <c r="L227" s="17">
        <f t="shared" si="11"/>
        <v>344</v>
      </c>
      <c r="M227" s="17">
        <f t="shared" si="11"/>
        <v>3584</v>
      </c>
      <c r="N227" s="17">
        <f t="shared" si="11"/>
        <v>4530</v>
      </c>
      <c r="O227" s="17">
        <f t="shared" si="11"/>
        <v>5096</v>
      </c>
      <c r="P227" s="17">
        <f t="shared" si="11"/>
        <v>538</v>
      </c>
      <c r="Q227" s="17">
        <f t="shared" si="10"/>
        <v>3584</v>
      </c>
      <c r="R227" s="17">
        <f t="shared" si="10"/>
        <v>4530</v>
      </c>
      <c r="S227" s="17">
        <f t="shared" si="10"/>
        <v>5096</v>
      </c>
    </row>
    <row r="228" spans="1:19">
      <c r="A228" s="9">
        <v>11350</v>
      </c>
      <c r="B228" s="9">
        <v>340</v>
      </c>
      <c r="C228" s="9">
        <v>3584</v>
      </c>
      <c r="D228" s="9">
        <v>4550</v>
      </c>
      <c r="E228" s="9">
        <v>5119</v>
      </c>
      <c r="F228" s="9">
        <v>538</v>
      </c>
      <c r="G228" s="9">
        <v>3584</v>
      </c>
      <c r="H228" s="9">
        <v>4550</v>
      </c>
      <c r="I228" s="9">
        <v>5119</v>
      </c>
      <c r="K228" s="9">
        <f t="shared" si="12"/>
        <v>11375</v>
      </c>
      <c r="L228" s="17">
        <f t="shared" si="11"/>
        <v>340</v>
      </c>
      <c r="M228" s="17">
        <f t="shared" si="11"/>
        <v>3584</v>
      </c>
      <c r="N228" s="17">
        <f t="shared" si="11"/>
        <v>4550</v>
      </c>
      <c r="O228" s="17">
        <f t="shared" si="11"/>
        <v>5119</v>
      </c>
      <c r="P228" s="17">
        <f t="shared" si="11"/>
        <v>538</v>
      </c>
      <c r="Q228" s="17">
        <f t="shared" si="10"/>
        <v>3584</v>
      </c>
      <c r="R228" s="17">
        <f t="shared" si="10"/>
        <v>4550</v>
      </c>
      <c r="S228" s="17">
        <f t="shared" si="10"/>
        <v>5119</v>
      </c>
    </row>
    <row r="229" spans="1:19">
      <c r="A229" s="9">
        <v>11400</v>
      </c>
      <c r="B229" s="9">
        <v>336</v>
      </c>
      <c r="C229" s="9">
        <v>3584</v>
      </c>
      <c r="D229" s="9">
        <v>4570</v>
      </c>
      <c r="E229" s="9">
        <v>5141</v>
      </c>
      <c r="F229" s="9">
        <v>538</v>
      </c>
      <c r="G229" s="9">
        <v>3584</v>
      </c>
      <c r="H229" s="9">
        <v>4570</v>
      </c>
      <c r="I229" s="9">
        <v>5141</v>
      </c>
      <c r="K229" s="9">
        <f t="shared" si="12"/>
        <v>11425</v>
      </c>
      <c r="L229" s="17">
        <f t="shared" si="11"/>
        <v>336</v>
      </c>
      <c r="M229" s="17">
        <f t="shared" si="11"/>
        <v>3584</v>
      </c>
      <c r="N229" s="17">
        <f t="shared" si="11"/>
        <v>4570</v>
      </c>
      <c r="O229" s="17">
        <f t="shared" si="11"/>
        <v>5141</v>
      </c>
      <c r="P229" s="17">
        <f t="shared" si="11"/>
        <v>538</v>
      </c>
      <c r="Q229" s="17">
        <f t="shared" si="10"/>
        <v>3584</v>
      </c>
      <c r="R229" s="17">
        <f t="shared" si="10"/>
        <v>4570</v>
      </c>
      <c r="S229" s="17">
        <f t="shared" si="10"/>
        <v>5141</v>
      </c>
    </row>
    <row r="230" spans="1:19">
      <c r="A230" s="9">
        <v>11450</v>
      </c>
      <c r="B230" s="9">
        <v>332</v>
      </c>
      <c r="C230" s="9">
        <v>3584</v>
      </c>
      <c r="D230" s="9">
        <v>4590</v>
      </c>
      <c r="E230" s="9">
        <v>5164</v>
      </c>
      <c r="F230" s="9">
        <v>538</v>
      </c>
      <c r="G230" s="9">
        <v>3584</v>
      </c>
      <c r="H230" s="9">
        <v>4590</v>
      </c>
      <c r="I230" s="9">
        <v>5164</v>
      </c>
      <c r="K230" s="9">
        <f t="shared" si="12"/>
        <v>11475</v>
      </c>
      <c r="L230" s="17">
        <f t="shared" si="11"/>
        <v>332</v>
      </c>
      <c r="M230" s="17">
        <f t="shared" si="11"/>
        <v>3584</v>
      </c>
      <c r="N230" s="17">
        <f t="shared" si="11"/>
        <v>4590</v>
      </c>
      <c r="O230" s="17">
        <f t="shared" si="11"/>
        <v>5164</v>
      </c>
      <c r="P230" s="17">
        <f t="shared" si="11"/>
        <v>538</v>
      </c>
      <c r="Q230" s="17">
        <f t="shared" si="10"/>
        <v>3584</v>
      </c>
      <c r="R230" s="17">
        <f t="shared" si="10"/>
        <v>4590</v>
      </c>
      <c r="S230" s="17">
        <f t="shared" si="10"/>
        <v>5164</v>
      </c>
    </row>
    <row r="231" spans="1:19">
      <c r="A231" s="9">
        <v>11500</v>
      </c>
      <c r="B231" s="9">
        <v>329</v>
      </c>
      <c r="C231" s="9">
        <v>3584</v>
      </c>
      <c r="D231" s="9">
        <v>4610</v>
      </c>
      <c r="E231" s="9">
        <v>5186</v>
      </c>
      <c r="F231" s="9">
        <v>538</v>
      </c>
      <c r="G231" s="9">
        <v>3584</v>
      </c>
      <c r="H231" s="9">
        <v>4610</v>
      </c>
      <c r="I231" s="9">
        <v>5186</v>
      </c>
      <c r="K231" s="9">
        <f t="shared" si="12"/>
        <v>11525</v>
      </c>
      <c r="L231" s="17">
        <f t="shared" ref="L231:S264" si="13">ROUND(IF($K231&lt;0,0,IF($K231&lt;U$1,U$2*$K231,IF($K231&lt;U$4,U$3,IF($K231&lt;U$6,U$3-U$5*($K231-U$4),0)))),0)</f>
        <v>329</v>
      </c>
      <c r="M231" s="17">
        <f t="shared" si="13"/>
        <v>3584</v>
      </c>
      <c r="N231" s="17">
        <f t="shared" si="13"/>
        <v>4610</v>
      </c>
      <c r="O231" s="17">
        <f t="shared" si="13"/>
        <v>5186</v>
      </c>
      <c r="P231" s="17">
        <f t="shared" si="13"/>
        <v>538</v>
      </c>
      <c r="Q231" s="17">
        <f t="shared" si="10"/>
        <v>3584</v>
      </c>
      <c r="R231" s="17">
        <f t="shared" si="10"/>
        <v>4610</v>
      </c>
      <c r="S231" s="17">
        <f t="shared" si="10"/>
        <v>5186</v>
      </c>
    </row>
    <row r="232" spans="1:19">
      <c r="A232" s="9">
        <v>11550</v>
      </c>
      <c r="B232" s="9">
        <v>325</v>
      </c>
      <c r="C232" s="9">
        <v>3584</v>
      </c>
      <c r="D232" s="9">
        <v>4630</v>
      </c>
      <c r="E232" s="9">
        <v>5209</v>
      </c>
      <c r="F232" s="9">
        <v>538</v>
      </c>
      <c r="G232" s="9">
        <v>3584</v>
      </c>
      <c r="H232" s="9">
        <v>4630</v>
      </c>
      <c r="I232" s="9">
        <v>5209</v>
      </c>
      <c r="K232" s="9">
        <f t="shared" si="12"/>
        <v>11575</v>
      </c>
      <c r="L232" s="17">
        <f t="shared" si="13"/>
        <v>325</v>
      </c>
      <c r="M232" s="17">
        <f t="shared" si="13"/>
        <v>3584</v>
      </c>
      <c r="N232" s="17">
        <f t="shared" si="13"/>
        <v>4630</v>
      </c>
      <c r="O232" s="17">
        <f t="shared" si="13"/>
        <v>5209</v>
      </c>
      <c r="P232" s="17">
        <f t="shared" si="13"/>
        <v>538</v>
      </c>
      <c r="Q232" s="17">
        <f t="shared" si="10"/>
        <v>3584</v>
      </c>
      <c r="R232" s="17">
        <f t="shared" si="10"/>
        <v>4630</v>
      </c>
      <c r="S232" s="17">
        <f t="shared" si="10"/>
        <v>5209</v>
      </c>
    </row>
    <row r="233" spans="1:19">
      <c r="A233" s="9">
        <v>11600</v>
      </c>
      <c r="B233" s="9">
        <v>321</v>
      </c>
      <c r="C233" s="9">
        <v>3584</v>
      </c>
      <c r="D233" s="9">
        <v>4650</v>
      </c>
      <c r="E233" s="9">
        <v>5231</v>
      </c>
      <c r="F233" s="9">
        <v>538</v>
      </c>
      <c r="G233" s="9">
        <v>3584</v>
      </c>
      <c r="H233" s="9">
        <v>4650</v>
      </c>
      <c r="I233" s="9">
        <v>5231</v>
      </c>
      <c r="K233" s="9">
        <f t="shared" si="12"/>
        <v>11625</v>
      </c>
      <c r="L233" s="17">
        <f t="shared" si="13"/>
        <v>321</v>
      </c>
      <c r="M233" s="17">
        <f t="shared" si="13"/>
        <v>3584</v>
      </c>
      <c r="N233" s="17">
        <f t="shared" si="13"/>
        <v>4650</v>
      </c>
      <c r="O233" s="17">
        <f t="shared" si="13"/>
        <v>5231</v>
      </c>
      <c r="P233" s="17">
        <f t="shared" si="13"/>
        <v>538</v>
      </c>
      <c r="Q233" s="17">
        <f t="shared" si="10"/>
        <v>3584</v>
      </c>
      <c r="R233" s="17">
        <f t="shared" si="10"/>
        <v>4650</v>
      </c>
      <c r="S233" s="17">
        <f t="shared" si="10"/>
        <v>5231</v>
      </c>
    </row>
    <row r="234" spans="1:19">
      <c r="A234" s="9">
        <v>11650</v>
      </c>
      <c r="B234" s="9">
        <v>317</v>
      </c>
      <c r="C234" s="9">
        <v>3584</v>
      </c>
      <c r="D234" s="9">
        <v>4670</v>
      </c>
      <c r="E234" s="9">
        <v>5254</v>
      </c>
      <c r="F234" s="9">
        <v>538</v>
      </c>
      <c r="G234" s="9">
        <v>3584</v>
      </c>
      <c r="H234" s="9">
        <v>4670</v>
      </c>
      <c r="I234" s="9">
        <v>5254</v>
      </c>
      <c r="K234" s="9">
        <f t="shared" si="12"/>
        <v>11675</v>
      </c>
      <c r="L234" s="17">
        <f t="shared" si="13"/>
        <v>317</v>
      </c>
      <c r="M234" s="17">
        <f t="shared" si="13"/>
        <v>3584</v>
      </c>
      <c r="N234" s="17">
        <f t="shared" si="13"/>
        <v>4670</v>
      </c>
      <c r="O234" s="17">
        <f t="shared" si="13"/>
        <v>5254</v>
      </c>
      <c r="P234" s="17">
        <f t="shared" si="13"/>
        <v>538</v>
      </c>
      <c r="Q234" s="17">
        <f t="shared" si="10"/>
        <v>3584</v>
      </c>
      <c r="R234" s="17">
        <f t="shared" si="10"/>
        <v>4670</v>
      </c>
      <c r="S234" s="17">
        <f t="shared" si="10"/>
        <v>5254</v>
      </c>
    </row>
    <row r="235" spans="1:19">
      <c r="A235" s="9">
        <v>11700</v>
      </c>
      <c r="B235" s="9">
        <v>313</v>
      </c>
      <c r="C235" s="9">
        <v>3584</v>
      </c>
      <c r="D235" s="9">
        <v>4690</v>
      </c>
      <c r="E235" s="9">
        <v>5276</v>
      </c>
      <c r="F235" s="9">
        <v>538</v>
      </c>
      <c r="G235" s="9">
        <v>3584</v>
      </c>
      <c r="H235" s="9">
        <v>4690</v>
      </c>
      <c r="I235" s="9">
        <v>5276</v>
      </c>
      <c r="K235" s="9">
        <f t="shared" si="12"/>
        <v>11725</v>
      </c>
      <c r="L235" s="17">
        <f t="shared" si="13"/>
        <v>313</v>
      </c>
      <c r="M235" s="17">
        <f t="shared" si="13"/>
        <v>3584</v>
      </c>
      <c r="N235" s="17">
        <f t="shared" si="13"/>
        <v>4690</v>
      </c>
      <c r="O235" s="17">
        <f t="shared" si="13"/>
        <v>5276</v>
      </c>
      <c r="P235" s="17">
        <f t="shared" si="13"/>
        <v>538</v>
      </c>
      <c r="Q235" s="17">
        <f t="shared" si="13"/>
        <v>3584</v>
      </c>
      <c r="R235" s="17">
        <f t="shared" si="13"/>
        <v>4690</v>
      </c>
      <c r="S235" s="17">
        <f t="shared" si="13"/>
        <v>5276</v>
      </c>
    </row>
    <row r="236" spans="1:19">
      <c r="A236" s="9">
        <v>11750</v>
      </c>
      <c r="B236" s="9">
        <v>309</v>
      </c>
      <c r="C236" s="9">
        <v>3584</v>
      </c>
      <c r="D236" s="9">
        <v>4710</v>
      </c>
      <c r="E236" s="9">
        <v>5299</v>
      </c>
      <c r="F236" s="9">
        <v>538</v>
      </c>
      <c r="G236" s="9">
        <v>3584</v>
      </c>
      <c r="H236" s="9">
        <v>4710</v>
      </c>
      <c r="I236" s="9">
        <v>5299</v>
      </c>
      <c r="K236" s="9">
        <f t="shared" si="12"/>
        <v>11775</v>
      </c>
      <c r="L236" s="17">
        <f t="shared" si="13"/>
        <v>309</v>
      </c>
      <c r="M236" s="17">
        <f t="shared" si="13"/>
        <v>3584</v>
      </c>
      <c r="N236" s="17">
        <f t="shared" si="13"/>
        <v>4710</v>
      </c>
      <c r="O236" s="17">
        <f t="shared" si="13"/>
        <v>5299</v>
      </c>
      <c r="P236" s="17">
        <f t="shared" si="13"/>
        <v>538</v>
      </c>
      <c r="Q236" s="17">
        <f t="shared" si="13"/>
        <v>3584</v>
      </c>
      <c r="R236" s="17">
        <f t="shared" si="13"/>
        <v>4710</v>
      </c>
      <c r="S236" s="17">
        <f t="shared" si="13"/>
        <v>5299</v>
      </c>
    </row>
    <row r="237" spans="1:19">
      <c r="A237" s="9">
        <v>11800</v>
      </c>
      <c r="B237" s="9">
        <v>306</v>
      </c>
      <c r="C237" s="9">
        <v>3584</v>
      </c>
      <c r="D237" s="9">
        <v>4730</v>
      </c>
      <c r="E237" s="9">
        <v>5321</v>
      </c>
      <c r="F237" s="9">
        <v>538</v>
      </c>
      <c r="G237" s="9">
        <v>3584</v>
      </c>
      <c r="H237" s="9">
        <v>4730</v>
      </c>
      <c r="I237" s="9">
        <v>5321</v>
      </c>
      <c r="K237" s="9">
        <f t="shared" si="12"/>
        <v>11825</v>
      </c>
      <c r="L237" s="17">
        <f t="shared" si="13"/>
        <v>306</v>
      </c>
      <c r="M237" s="17">
        <f t="shared" si="13"/>
        <v>3584</v>
      </c>
      <c r="N237" s="17">
        <f t="shared" si="13"/>
        <v>4730</v>
      </c>
      <c r="O237" s="17">
        <f t="shared" si="13"/>
        <v>5321</v>
      </c>
      <c r="P237" s="17">
        <f t="shared" si="13"/>
        <v>538</v>
      </c>
      <c r="Q237" s="17">
        <f t="shared" si="13"/>
        <v>3584</v>
      </c>
      <c r="R237" s="17">
        <f t="shared" si="13"/>
        <v>4730</v>
      </c>
      <c r="S237" s="17">
        <f t="shared" si="13"/>
        <v>5321</v>
      </c>
    </row>
    <row r="238" spans="1:19">
      <c r="A238" s="9">
        <v>11850</v>
      </c>
      <c r="B238" s="9">
        <v>302</v>
      </c>
      <c r="C238" s="9">
        <v>3584</v>
      </c>
      <c r="D238" s="9">
        <v>4750</v>
      </c>
      <c r="E238" s="9">
        <v>5344</v>
      </c>
      <c r="F238" s="9">
        <v>538</v>
      </c>
      <c r="G238" s="9">
        <v>3584</v>
      </c>
      <c r="H238" s="9">
        <v>4750</v>
      </c>
      <c r="I238" s="9">
        <v>5344</v>
      </c>
      <c r="K238" s="9">
        <f t="shared" si="12"/>
        <v>11875</v>
      </c>
      <c r="L238" s="17">
        <f t="shared" si="13"/>
        <v>302</v>
      </c>
      <c r="M238" s="17">
        <f t="shared" si="13"/>
        <v>3584</v>
      </c>
      <c r="N238" s="17">
        <f t="shared" si="13"/>
        <v>4750</v>
      </c>
      <c r="O238" s="17">
        <f t="shared" si="13"/>
        <v>5344</v>
      </c>
      <c r="P238" s="17">
        <f t="shared" si="13"/>
        <v>538</v>
      </c>
      <c r="Q238" s="17">
        <f t="shared" si="13"/>
        <v>3584</v>
      </c>
      <c r="R238" s="17">
        <f t="shared" si="13"/>
        <v>4750</v>
      </c>
      <c r="S238" s="17">
        <f t="shared" si="13"/>
        <v>5344</v>
      </c>
    </row>
    <row r="239" spans="1:19">
      <c r="A239" s="9">
        <v>11900</v>
      </c>
      <c r="B239" s="9">
        <v>298</v>
      </c>
      <c r="C239" s="9">
        <v>3584</v>
      </c>
      <c r="D239" s="9">
        <v>4770</v>
      </c>
      <c r="E239" s="9">
        <v>5366</v>
      </c>
      <c r="F239" s="9">
        <v>538</v>
      </c>
      <c r="G239" s="9">
        <v>3584</v>
      </c>
      <c r="H239" s="9">
        <v>4770</v>
      </c>
      <c r="I239" s="9">
        <v>5366</v>
      </c>
      <c r="K239" s="9">
        <f t="shared" si="12"/>
        <v>11925</v>
      </c>
      <c r="L239" s="17">
        <f t="shared" si="13"/>
        <v>298</v>
      </c>
      <c r="M239" s="17">
        <f t="shared" si="13"/>
        <v>3584</v>
      </c>
      <c r="N239" s="17">
        <f t="shared" si="13"/>
        <v>4770</v>
      </c>
      <c r="O239" s="17">
        <f t="shared" si="13"/>
        <v>5366</v>
      </c>
      <c r="P239" s="17">
        <f t="shared" si="13"/>
        <v>538</v>
      </c>
      <c r="Q239" s="17">
        <f t="shared" si="13"/>
        <v>3584</v>
      </c>
      <c r="R239" s="17">
        <f t="shared" si="13"/>
        <v>4770</v>
      </c>
      <c r="S239" s="17">
        <f t="shared" si="13"/>
        <v>5366</v>
      </c>
    </row>
    <row r="240" spans="1:19">
      <c r="A240" s="9">
        <v>11950</v>
      </c>
      <c r="B240" s="9">
        <v>294</v>
      </c>
      <c r="C240" s="9">
        <v>3584</v>
      </c>
      <c r="D240" s="9">
        <v>4790</v>
      </c>
      <c r="E240" s="9">
        <v>5389</v>
      </c>
      <c r="F240" s="9">
        <v>538</v>
      </c>
      <c r="G240" s="9">
        <v>3584</v>
      </c>
      <c r="H240" s="9">
        <v>4790</v>
      </c>
      <c r="I240" s="9">
        <v>5389</v>
      </c>
      <c r="K240" s="9">
        <f t="shared" si="12"/>
        <v>11975</v>
      </c>
      <c r="L240" s="17">
        <f t="shared" si="13"/>
        <v>294</v>
      </c>
      <c r="M240" s="17">
        <f t="shared" si="13"/>
        <v>3584</v>
      </c>
      <c r="N240" s="17">
        <f t="shared" si="13"/>
        <v>4790</v>
      </c>
      <c r="O240" s="17">
        <f t="shared" si="13"/>
        <v>5389</v>
      </c>
      <c r="P240" s="17">
        <f t="shared" si="13"/>
        <v>538</v>
      </c>
      <c r="Q240" s="17">
        <f t="shared" si="13"/>
        <v>3584</v>
      </c>
      <c r="R240" s="17">
        <f t="shared" si="13"/>
        <v>4790</v>
      </c>
      <c r="S240" s="17">
        <f t="shared" si="13"/>
        <v>5389</v>
      </c>
    </row>
    <row r="241" spans="1:19">
      <c r="A241" s="9">
        <v>12000</v>
      </c>
      <c r="B241" s="9">
        <v>290</v>
      </c>
      <c r="C241" s="9">
        <v>3584</v>
      </c>
      <c r="D241" s="9">
        <v>4810</v>
      </c>
      <c r="E241" s="9">
        <v>5411</v>
      </c>
      <c r="F241" s="9">
        <v>538</v>
      </c>
      <c r="G241" s="9">
        <v>3584</v>
      </c>
      <c r="H241" s="9">
        <v>4810</v>
      </c>
      <c r="I241" s="9">
        <v>5411</v>
      </c>
      <c r="K241" s="9">
        <f t="shared" si="12"/>
        <v>12025</v>
      </c>
      <c r="L241" s="17">
        <f t="shared" si="13"/>
        <v>290</v>
      </c>
      <c r="M241" s="17">
        <f t="shared" si="13"/>
        <v>3584</v>
      </c>
      <c r="N241" s="17">
        <f t="shared" si="13"/>
        <v>4810</v>
      </c>
      <c r="O241" s="17">
        <f t="shared" si="13"/>
        <v>5411</v>
      </c>
      <c r="P241" s="17">
        <f t="shared" si="13"/>
        <v>538</v>
      </c>
      <c r="Q241" s="17">
        <f t="shared" si="13"/>
        <v>3584</v>
      </c>
      <c r="R241" s="17">
        <f t="shared" si="13"/>
        <v>4810</v>
      </c>
      <c r="S241" s="17">
        <f t="shared" si="13"/>
        <v>5411</v>
      </c>
    </row>
    <row r="242" spans="1:19">
      <c r="A242" s="9">
        <v>12050</v>
      </c>
      <c r="B242" s="9">
        <v>286</v>
      </c>
      <c r="C242" s="9">
        <v>3584</v>
      </c>
      <c r="D242" s="9">
        <v>4830</v>
      </c>
      <c r="E242" s="9">
        <v>5434</v>
      </c>
      <c r="F242" s="9">
        <v>538</v>
      </c>
      <c r="G242" s="9">
        <v>3584</v>
      </c>
      <c r="H242" s="9">
        <v>4830</v>
      </c>
      <c r="I242" s="9">
        <v>5434</v>
      </c>
      <c r="K242" s="9">
        <f t="shared" si="12"/>
        <v>12075</v>
      </c>
      <c r="L242" s="17">
        <f t="shared" si="13"/>
        <v>286</v>
      </c>
      <c r="M242" s="17">
        <f t="shared" si="13"/>
        <v>3584</v>
      </c>
      <c r="N242" s="17">
        <f t="shared" si="13"/>
        <v>4830</v>
      </c>
      <c r="O242" s="17">
        <f t="shared" si="13"/>
        <v>5434</v>
      </c>
      <c r="P242" s="17">
        <f t="shared" si="13"/>
        <v>538</v>
      </c>
      <c r="Q242" s="17">
        <f t="shared" si="13"/>
        <v>3584</v>
      </c>
      <c r="R242" s="17">
        <f t="shared" si="13"/>
        <v>4830</v>
      </c>
      <c r="S242" s="17">
        <f t="shared" si="13"/>
        <v>5434</v>
      </c>
    </row>
    <row r="243" spans="1:19">
      <c r="A243" s="9">
        <v>12100</v>
      </c>
      <c r="B243" s="9">
        <v>283</v>
      </c>
      <c r="C243" s="9">
        <v>3584</v>
      </c>
      <c r="D243" s="9">
        <v>4850</v>
      </c>
      <c r="E243" s="9">
        <v>5456</v>
      </c>
      <c r="F243" s="9">
        <v>538</v>
      </c>
      <c r="G243" s="9">
        <v>3584</v>
      </c>
      <c r="H243" s="9">
        <v>4850</v>
      </c>
      <c r="I243" s="9">
        <v>5456</v>
      </c>
      <c r="K243" s="9">
        <f t="shared" si="12"/>
        <v>12125</v>
      </c>
      <c r="L243" s="17">
        <f t="shared" si="13"/>
        <v>283</v>
      </c>
      <c r="M243" s="17">
        <f t="shared" si="13"/>
        <v>3584</v>
      </c>
      <c r="N243" s="17">
        <f t="shared" si="13"/>
        <v>4850</v>
      </c>
      <c r="O243" s="17">
        <f t="shared" si="13"/>
        <v>5456</v>
      </c>
      <c r="P243" s="17">
        <f t="shared" si="13"/>
        <v>538</v>
      </c>
      <c r="Q243" s="17">
        <f t="shared" si="13"/>
        <v>3584</v>
      </c>
      <c r="R243" s="17">
        <f t="shared" si="13"/>
        <v>4850</v>
      </c>
      <c r="S243" s="17">
        <f t="shared" si="13"/>
        <v>5456</v>
      </c>
    </row>
    <row r="244" spans="1:19">
      <c r="A244" s="9">
        <v>12150</v>
      </c>
      <c r="B244" s="9">
        <v>279</v>
      </c>
      <c r="C244" s="9">
        <v>3584</v>
      </c>
      <c r="D244" s="9">
        <v>4870</v>
      </c>
      <c r="E244" s="9">
        <v>5479</v>
      </c>
      <c r="F244" s="9">
        <v>538</v>
      </c>
      <c r="G244" s="9">
        <v>3584</v>
      </c>
      <c r="H244" s="9">
        <v>4870</v>
      </c>
      <c r="I244" s="9">
        <v>5479</v>
      </c>
      <c r="K244" s="9">
        <f t="shared" si="12"/>
        <v>12175</v>
      </c>
      <c r="L244" s="17">
        <f t="shared" si="13"/>
        <v>279</v>
      </c>
      <c r="M244" s="17">
        <f t="shared" si="13"/>
        <v>3584</v>
      </c>
      <c r="N244" s="17">
        <f t="shared" si="13"/>
        <v>4870</v>
      </c>
      <c r="O244" s="17">
        <f t="shared" si="13"/>
        <v>5479</v>
      </c>
      <c r="P244" s="17">
        <f t="shared" si="13"/>
        <v>538</v>
      </c>
      <c r="Q244" s="17">
        <f t="shared" si="13"/>
        <v>3584</v>
      </c>
      <c r="R244" s="17">
        <f t="shared" si="13"/>
        <v>4870</v>
      </c>
      <c r="S244" s="17">
        <f t="shared" si="13"/>
        <v>5479</v>
      </c>
    </row>
    <row r="245" spans="1:19">
      <c r="A245" s="9">
        <v>12200</v>
      </c>
      <c r="B245" s="9">
        <v>275</v>
      </c>
      <c r="C245" s="9">
        <v>3584</v>
      </c>
      <c r="D245" s="9">
        <v>4890</v>
      </c>
      <c r="E245" s="9">
        <v>5501</v>
      </c>
      <c r="F245" s="9">
        <v>538</v>
      </c>
      <c r="G245" s="9">
        <v>3584</v>
      </c>
      <c r="H245" s="9">
        <v>4890</v>
      </c>
      <c r="I245" s="9">
        <v>5501</v>
      </c>
      <c r="K245" s="9">
        <f t="shared" si="12"/>
        <v>12225</v>
      </c>
      <c r="L245" s="17">
        <f t="shared" si="13"/>
        <v>275</v>
      </c>
      <c r="M245" s="17">
        <f t="shared" si="13"/>
        <v>3584</v>
      </c>
      <c r="N245" s="17">
        <f t="shared" si="13"/>
        <v>4890</v>
      </c>
      <c r="O245" s="17">
        <f t="shared" si="13"/>
        <v>5501</v>
      </c>
      <c r="P245" s="17">
        <f t="shared" si="13"/>
        <v>538</v>
      </c>
      <c r="Q245" s="17">
        <f t="shared" si="13"/>
        <v>3584</v>
      </c>
      <c r="R245" s="17">
        <f t="shared" si="13"/>
        <v>4890</v>
      </c>
      <c r="S245" s="17">
        <f t="shared" si="13"/>
        <v>5501</v>
      </c>
    </row>
    <row r="246" spans="1:19">
      <c r="A246" s="9">
        <v>12250</v>
      </c>
      <c r="B246" s="9">
        <v>271</v>
      </c>
      <c r="C246" s="9">
        <v>3584</v>
      </c>
      <c r="D246" s="9">
        <v>4910</v>
      </c>
      <c r="E246" s="9">
        <v>5524</v>
      </c>
      <c r="F246" s="9">
        <v>538</v>
      </c>
      <c r="G246" s="9">
        <v>3584</v>
      </c>
      <c r="H246" s="9">
        <v>4910</v>
      </c>
      <c r="I246" s="9">
        <v>5524</v>
      </c>
      <c r="K246" s="9">
        <f t="shared" si="12"/>
        <v>12275</v>
      </c>
      <c r="L246" s="17">
        <f t="shared" si="13"/>
        <v>271</v>
      </c>
      <c r="M246" s="17">
        <f t="shared" si="13"/>
        <v>3584</v>
      </c>
      <c r="N246" s="17">
        <f t="shared" si="13"/>
        <v>4910</v>
      </c>
      <c r="O246" s="17">
        <f t="shared" si="13"/>
        <v>5524</v>
      </c>
      <c r="P246" s="17">
        <f t="shared" si="13"/>
        <v>538</v>
      </c>
      <c r="Q246" s="17">
        <f t="shared" si="13"/>
        <v>3584</v>
      </c>
      <c r="R246" s="17">
        <f t="shared" si="13"/>
        <v>4910</v>
      </c>
      <c r="S246" s="17">
        <f t="shared" si="13"/>
        <v>5524</v>
      </c>
    </row>
    <row r="247" spans="1:19">
      <c r="A247" s="9">
        <v>12300</v>
      </c>
      <c r="B247" s="9">
        <v>267</v>
      </c>
      <c r="C247" s="9">
        <v>3584</v>
      </c>
      <c r="D247" s="9">
        <v>4930</v>
      </c>
      <c r="E247" s="9">
        <v>5546</v>
      </c>
      <c r="F247" s="9">
        <v>538</v>
      </c>
      <c r="G247" s="9">
        <v>3584</v>
      </c>
      <c r="H247" s="9">
        <v>4930</v>
      </c>
      <c r="I247" s="9">
        <v>5546</v>
      </c>
      <c r="K247" s="9">
        <f t="shared" si="12"/>
        <v>12325</v>
      </c>
      <c r="L247" s="17">
        <f t="shared" si="13"/>
        <v>267</v>
      </c>
      <c r="M247" s="17">
        <f t="shared" si="13"/>
        <v>3584</v>
      </c>
      <c r="N247" s="17">
        <f t="shared" si="13"/>
        <v>4930</v>
      </c>
      <c r="O247" s="17">
        <f t="shared" si="13"/>
        <v>5546</v>
      </c>
      <c r="P247" s="17">
        <f t="shared" si="13"/>
        <v>538</v>
      </c>
      <c r="Q247" s="17">
        <f t="shared" si="13"/>
        <v>3584</v>
      </c>
      <c r="R247" s="17">
        <f t="shared" si="13"/>
        <v>4930</v>
      </c>
      <c r="S247" s="17">
        <f t="shared" si="13"/>
        <v>5546</v>
      </c>
    </row>
    <row r="248" spans="1:19">
      <c r="A248" s="9">
        <v>12350</v>
      </c>
      <c r="B248" s="9">
        <v>264</v>
      </c>
      <c r="C248" s="9">
        <v>3584</v>
      </c>
      <c r="D248" s="9">
        <v>4950</v>
      </c>
      <c r="E248" s="9">
        <v>5569</v>
      </c>
      <c r="F248" s="9">
        <v>538</v>
      </c>
      <c r="G248" s="9">
        <v>3584</v>
      </c>
      <c r="H248" s="9">
        <v>4950</v>
      </c>
      <c r="I248" s="9">
        <v>5569</v>
      </c>
      <c r="K248" s="9">
        <f t="shared" si="12"/>
        <v>12375</v>
      </c>
      <c r="L248" s="17">
        <f t="shared" si="13"/>
        <v>264</v>
      </c>
      <c r="M248" s="17">
        <f t="shared" si="13"/>
        <v>3584</v>
      </c>
      <c r="N248" s="17">
        <f t="shared" si="13"/>
        <v>4950</v>
      </c>
      <c r="O248" s="17">
        <f t="shared" si="13"/>
        <v>5569</v>
      </c>
      <c r="P248" s="17">
        <f t="shared" si="13"/>
        <v>538</v>
      </c>
      <c r="Q248" s="17">
        <f t="shared" si="13"/>
        <v>3584</v>
      </c>
      <c r="R248" s="17">
        <f t="shared" si="13"/>
        <v>4950</v>
      </c>
      <c r="S248" s="17">
        <f t="shared" si="13"/>
        <v>5569</v>
      </c>
    </row>
    <row r="249" spans="1:19">
      <c r="A249" s="9">
        <v>12400</v>
      </c>
      <c r="B249" s="9">
        <v>260</v>
      </c>
      <c r="C249" s="9">
        <v>3584</v>
      </c>
      <c r="D249" s="9">
        <v>4970</v>
      </c>
      <c r="E249" s="9">
        <v>5591</v>
      </c>
      <c r="F249" s="9">
        <v>538</v>
      </c>
      <c r="G249" s="9">
        <v>3584</v>
      </c>
      <c r="H249" s="9">
        <v>4970</v>
      </c>
      <c r="I249" s="9">
        <v>5591</v>
      </c>
      <c r="K249" s="9">
        <f t="shared" si="12"/>
        <v>12425</v>
      </c>
      <c r="L249" s="17">
        <f t="shared" si="13"/>
        <v>260</v>
      </c>
      <c r="M249" s="17">
        <f t="shared" si="13"/>
        <v>3584</v>
      </c>
      <c r="N249" s="17">
        <f t="shared" si="13"/>
        <v>4970</v>
      </c>
      <c r="O249" s="17">
        <f t="shared" si="13"/>
        <v>5591</v>
      </c>
      <c r="P249" s="17">
        <f t="shared" si="13"/>
        <v>538</v>
      </c>
      <c r="Q249" s="17">
        <f t="shared" si="13"/>
        <v>3584</v>
      </c>
      <c r="R249" s="17">
        <f t="shared" si="13"/>
        <v>4970</v>
      </c>
      <c r="S249" s="17">
        <f t="shared" si="13"/>
        <v>5591</v>
      </c>
    </row>
    <row r="250" spans="1:19">
      <c r="A250" s="9">
        <v>12450</v>
      </c>
      <c r="B250" s="9">
        <v>256</v>
      </c>
      <c r="C250" s="9">
        <v>3584</v>
      </c>
      <c r="D250" s="9">
        <v>4990</v>
      </c>
      <c r="E250" s="9">
        <v>5614</v>
      </c>
      <c r="F250" s="9">
        <v>538</v>
      </c>
      <c r="G250" s="9">
        <v>3584</v>
      </c>
      <c r="H250" s="9">
        <v>4990</v>
      </c>
      <c r="I250" s="9">
        <v>5614</v>
      </c>
      <c r="K250" s="9">
        <f t="shared" si="12"/>
        <v>12475</v>
      </c>
      <c r="L250" s="17">
        <f t="shared" si="13"/>
        <v>256</v>
      </c>
      <c r="M250" s="17">
        <f t="shared" si="13"/>
        <v>3584</v>
      </c>
      <c r="N250" s="17">
        <f t="shared" si="13"/>
        <v>4990</v>
      </c>
      <c r="O250" s="17">
        <f t="shared" si="13"/>
        <v>5614</v>
      </c>
      <c r="P250" s="17">
        <f t="shared" si="13"/>
        <v>538</v>
      </c>
      <c r="Q250" s="17">
        <f t="shared" si="13"/>
        <v>3584</v>
      </c>
      <c r="R250" s="17">
        <f t="shared" si="13"/>
        <v>4990</v>
      </c>
      <c r="S250" s="17">
        <f t="shared" si="13"/>
        <v>5614</v>
      </c>
    </row>
    <row r="251" spans="1:19">
      <c r="A251" s="9">
        <v>12500</v>
      </c>
      <c r="B251" s="9">
        <v>252</v>
      </c>
      <c r="C251" s="9">
        <v>3584</v>
      </c>
      <c r="D251" s="9">
        <v>5010</v>
      </c>
      <c r="E251" s="9">
        <v>5636</v>
      </c>
      <c r="F251" s="9">
        <v>538</v>
      </c>
      <c r="G251" s="9">
        <v>3584</v>
      </c>
      <c r="H251" s="9">
        <v>5010</v>
      </c>
      <c r="I251" s="9">
        <v>5636</v>
      </c>
      <c r="K251" s="9">
        <f t="shared" si="12"/>
        <v>12525</v>
      </c>
      <c r="L251" s="17">
        <f t="shared" si="13"/>
        <v>252</v>
      </c>
      <c r="M251" s="17">
        <f t="shared" si="13"/>
        <v>3584</v>
      </c>
      <c r="N251" s="17">
        <f t="shared" si="13"/>
        <v>5010</v>
      </c>
      <c r="O251" s="17">
        <f t="shared" si="13"/>
        <v>5636</v>
      </c>
      <c r="P251" s="17">
        <f t="shared" si="13"/>
        <v>538</v>
      </c>
      <c r="Q251" s="17">
        <f t="shared" si="13"/>
        <v>3584</v>
      </c>
      <c r="R251" s="17">
        <f t="shared" si="13"/>
        <v>5010</v>
      </c>
      <c r="S251" s="17">
        <f t="shared" si="13"/>
        <v>5636</v>
      </c>
    </row>
    <row r="252" spans="1:19">
      <c r="A252" s="9">
        <v>12550</v>
      </c>
      <c r="B252" s="9">
        <v>248</v>
      </c>
      <c r="C252" s="9">
        <v>3584</v>
      </c>
      <c r="D252" s="9">
        <v>5030</v>
      </c>
      <c r="E252" s="9">
        <v>5659</v>
      </c>
      <c r="F252" s="9">
        <v>538</v>
      </c>
      <c r="G252" s="9">
        <v>3584</v>
      </c>
      <c r="H252" s="9">
        <v>5030</v>
      </c>
      <c r="I252" s="9">
        <v>5659</v>
      </c>
      <c r="K252" s="9">
        <f t="shared" si="12"/>
        <v>12575</v>
      </c>
      <c r="L252" s="17">
        <f t="shared" si="13"/>
        <v>248</v>
      </c>
      <c r="M252" s="17">
        <f t="shared" si="13"/>
        <v>3584</v>
      </c>
      <c r="N252" s="17">
        <f t="shared" si="13"/>
        <v>5030</v>
      </c>
      <c r="O252" s="17">
        <f t="shared" si="13"/>
        <v>5659</v>
      </c>
      <c r="P252" s="17">
        <f t="shared" si="13"/>
        <v>538</v>
      </c>
      <c r="Q252" s="17">
        <f t="shared" si="13"/>
        <v>3584</v>
      </c>
      <c r="R252" s="17">
        <f t="shared" si="13"/>
        <v>5030</v>
      </c>
      <c r="S252" s="17">
        <f t="shared" si="13"/>
        <v>5659</v>
      </c>
    </row>
    <row r="253" spans="1:19">
      <c r="A253" s="9">
        <v>12600</v>
      </c>
      <c r="B253" s="9">
        <v>244</v>
      </c>
      <c r="C253" s="9">
        <v>3584</v>
      </c>
      <c r="D253" s="9">
        <v>5050</v>
      </c>
      <c r="E253" s="9">
        <v>5681</v>
      </c>
      <c r="F253" s="9">
        <v>538</v>
      </c>
      <c r="G253" s="9">
        <v>3584</v>
      </c>
      <c r="H253" s="9">
        <v>5050</v>
      </c>
      <c r="I253" s="9">
        <v>5681</v>
      </c>
      <c r="K253" s="9">
        <f t="shared" si="12"/>
        <v>12625</v>
      </c>
      <c r="L253" s="17">
        <f t="shared" si="13"/>
        <v>244</v>
      </c>
      <c r="M253" s="17">
        <f t="shared" si="13"/>
        <v>3584</v>
      </c>
      <c r="N253" s="17">
        <f t="shared" si="13"/>
        <v>5050</v>
      </c>
      <c r="O253" s="17">
        <f t="shared" si="13"/>
        <v>5681</v>
      </c>
      <c r="P253" s="17">
        <f t="shared" si="13"/>
        <v>538</v>
      </c>
      <c r="Q253" s="17">
        <f t="shared" si="13"/>
        <v>3584</v>
      </c>
      <c r="R253" s="17">
        <f t="shared" si="13"/>
        <v>5050</v>
      </c>
      <c r="S253" s="17">
        <f t="shared" si="13"/>
        <v>5681</v>
      </c>
    </row>
    <row r="254" spans="1:19">
      <c r="A254" s="9">
        <v>12650</v>
      </c>
      <c r="B254" s="9">
        <v>241</v>
      </c>
      <c r="C254" s="9">
        <v>3584</v>
      </c>
      <c r="D254" s="9">
        <v>5070</v>
      </c>
      <c r="E254" s="9">
        <v>5704</v>
      </c>
      <c r="F254" s="9">
        <v>538</v>
      </c>
      <c r="G254" s="9">
        <v>3584</v>
      </c>
      <c r="H254" s="9">
        <v>5070</v>
      </c>
      <c r="I254" s="9">
        <v>5704</v>
      </c>
      <c r="K254" s="9">
        <f t="shared" si="12"/>
        <v>12675</v>
      </c>
      <c r="L254" s="17">
        <f t="shared" si="13"/>
        <v>241</v>
      </c>
      <c r="M254" s="17">
        <f t="shared" si="13"/>
        <v>3584</v>
      </c>
      <c r="N254" s="17">
        <f t="shared" si="13"/>
        <v>5070</v>
      </c>
      <c r="O254" s="17">
        <f t="shared" si="13"/>
        <v>5704</v>
      </c>
      <c r="P254" s="17">
        <f t="shared" si="13"/>
        <v>538</v>
      </c>
      <c r="Q254" s="17">
        <f t="shared" si="13"/>
        <v>3584</v>
      </c>
      <c r="R254" s="17">
        <f t="shared" si="13"/>
        <v>5070</v>
      </c>
      <c r="S254" s="17">
        <f t="shared" si="13"/>
        <v>5704</v>
      </c>
    </row>
    <row r="255" spans="1:19">
      <c r="A255" s="9">
        <v>12700</v>
      </c>
      <c r="B255" s="9">
        <v>237</v>
      </c>
      <c r="C255" s="9">
        <v>3584</v>
      </c>
      <c r="D255" s="9">
        <v>5090</v>
      </c>
      <c r="E255" s="9">
        <v>5726</v>
      </c>
      <c r="F255" s="9">
        <v>538</v>
      </c>
      <c r="G255" s="9">
        <v>3584</v>
      </c>
      <c r="H255" s="9">
        <v>5090</v>
      </c>
      <c r="I255" s="9">
        <v>5726</v>
      </c>
      <c r="K255" s="9">
        <f t="shared" si="12"/>
        <v>12725</v>
      </c>
      <c r="L255" s="17">
        <f t="shared" si="13"/>
        <v>237</v>
      </c>
      <c r="M255" s="17">
        <f t="shared" si="13"/>
        <v>3584</v>
      </c>
      <c r="N255" s="17">
        <f t="shared" si="13"/>
        <v>5090</v>
      </c>
      <c r="O255" s="17">
        <f t="shared" si="13"/>
        <v>5726</v>
      </c>
      <c r="P255" s="17">
        <f t="shared" si="13"/>
        <v>538</v>
      </c>
      <c r="Q255" s="17">
        <f t="shared" si="13"/>
        <v>3584</v>
      </c>
      <c r="R255" s="17">
        <f t="shared" si="13"/>
        <v>5090</v>
      </c>
      <c r="S255" s="17">
        <f t="shared" si="13"/>
        <v>5726</v>
      </c>
    </row>
    <row r="256" spans="1:19">
      <c r="A256" s="9">
        <v>12750</v>
      </c>
      <c r="B256" s="9">
        <v>233</v>
      </c>
      <c r="C256" s="9">
        <v>3584</v>
      </c>
      <c r="D256" s="9">
        <v>5110</v>
      </c>
      <c r="E256" s="9">
        <v>5749</v>
      </c>
      <c r="F256" s="9">
        <v>538</v>
      </c>
      <c r="G256" s="9">
        <v>3584</v>
      </c>
      <c r="H256" s="9">
        <v>5110</v>
      </c>
      <c r="I256" s="9">
        <v>5749</v>
      </c>
      <c r="K256" s="9">
        <f t="shared" si="12"/>
        <v>12775</v>
      </c>
      <c r="L256" s="17">
        <f t="shared" si="13"/>
        <v>233</v>
      </c>
      <c r="M256" s="17">
        <f t="shared" si="13"/>
        <v>3584</v>
      </c>
      <c r="N256" s="17">
        <f t="shared" si="13"/>
        <v>5110</v>
      </c>
      <c r="O256" s="17">
        <f t="shared" si="13"/>
        <v>5749</v>
      </c>
      <c r="P256" s="17">
        <f t="shared" si="13"/>
        <v>538</v>
      </c>
      <c r="Q256" s="17">
        <f t="shared" si="13"/>
        <v>3584</v>
      </c>
      <c r="R256" s="17">
        <f t="shared" si="13"/>
        <v>5110</v>
      </c>
      <c r="S256" s="17">
        <f t="shared" si="13"/>
        <v>5749</v>
      </c>
    </row>
    <row r="257" spans="1:19">
      <c r="A257" s="9">
        <v>12800</v>
      </c>
      <c r="B257" s="9">
        <v>229</v>
      </c>
      <c r="C257" s="9">
        <v>3584</v>
      </c>
      <c r="D257" s="9">
        <v>5130</v>
      </c>
      <c r="E257" s="9">
        <v>5771</v>
      </c>
      <c r="F257" s="9">
        <v>538</v>
      </c>
      <c r="G257" s="9">
        <v>3584</v>
      </c>
      <c r="H257" s="9">
        <v>5130</v>
      </c>
      <c r="I257" s="9">
        <v>5771</v>
      </c>
      <c r="K257" s="9">
        <f t="shared" si="12"/>
        <v>12825</v>
      </c>
      <c r="L257" s="17">
        <f t="shared" si="13"/>
        <v>229</v>
      </c>
      <c r="M257" s="17">
        <f t="shared" si="13"/>
        <v>3584</v>
      </c>
      <c r="N257" s="17">
        <f t="shared" si="13"/>
        <v>5130</v>
      </c>
      <c r="O257" s="17">
        <f t="shared" si="13"/>
        <v>5771</v>
      </c>
      <c r="P257" s="17">
        <f t="shared" si="13"/>
        <v>538</v>
      </c>
      <c r="Q257" s="17">
        <f t="shared" si="13"/>
        <v>3584</v>
      </c>
      <c r="R257" s="17">
        <f t="shared" si="13"/>
        <v>5130</v>
      </c>
      <c r="S257" s="17">
        <f t="shared" si="13"/>
        <v>5771</v>
      </c>
    </row>
    <row r="258" spans="1:19">
      <c r="A258" s="9">
        <v>12850</v>
      </c>
      <c r="B258" s="9">
        <v>225</v>
      </c>
      <c r="C258" s="9">
        <v>3584</v>
      </c>
      <c r="D258" s="9">
        <v>5150</v>
      </c>
      <c r="E258" s="9">
        <v>5794</v>
      </c>
      <c r="F258" s="9">
        <v>538</v>
      </c>
      <c r="G258" s="9">
        <v>3584</v>
      </c>
      <c r="H258" s="9">
        <v>5150</v>
      </c>
      <c r="I258" s="9">
        <v>5794</v>
      </c>
      <c r="K258" s="9">
        <f t="shared" ref="K258:K321" si="14">50*ROUND((A258-25)/50,0)+25</f>
        <v>12875</v>
      </c>
      <c r="L258" s="17">
        <f t="shared" si="13"/>
        <v>225</v>
      </c>
      <c r="M258" s="17">
        <f t="shared" si="13"/>
        <v>3584</v>
      </c>
      <c r="N258" s="17">
        <f t="shared" si="13"/>
        <v>5150</v>
      </c>
      <c r="O258" s="17">
        <f t="shared" si="13"/>
        <v>5794</v>
      </c>
      <c r="P258" s="17">
        <f t="shared" si="13"/>
        <v>538</v>
      </c>
      <c r="Q258" s="17">
        <f t="shared" si="13"/>
        <v>3584</v>
      </c>
      <c r="R258" s="17">
        <f t="shared" si="13"/>
        <v>5150</v>
      </c>
      <c r="S258" s="17">
        <f t="shared" si="13"/>
        <v>5794</v>
      </c>
    </row>
    <row r="259" spans="1:19">
      <c r="A259" s="9">
        <v>12900</v>
      </c>
      <c r="B259" s="9">
        <v>221</v>
      </c>
      <c r="C259" s="9">
        <v>3584</v>
      </c>
      <c r="D259" s="9">
        <v>5170</v>
      </c>
      <c r="E259" s="9">
        <v>5816</v>
      </c>
      <c r="F259" s="9">
        <v>538</v>
      </c>
      <c r="G259" s="9">
        <v>3584</v>
      </c>
      <c r="H259" s="9">
        <v>5170</v>
      </c>
      <c r="I259" s="9">
        <v>5816</v>
      </c>
      <c r="K259" s="9">
        <f t="shared" si="14"/>
        <v>12925</v>
      </c>
      <c r="L259" s="17">
        <f t="shared" si="13"/>
        <v>221</v>
      </c>
      <c r="M259" s="17">
        <f t="shared" si="13"/>
        <v>3584</v>
      </c>
      <c r="N259" s="17">
        <f t="shared" si="13"/>
        <v>5170</v>
      </c>
      <c r="O259" s="17">
        <f t="shared" si="13"/>
        <v>5816</v>
      </c>
      <c r="P259" s="17">
        <f t="shared" si="13"/>
        <v>538</v>
      </c>
      <c r="Q259" s="17">
        <f t="shared" si="13"/>
        <v>3584</v>
      </c>
      <c r="R259" s="17">
        <f t="shared" si="13"/>
        <v>5170</v>
      </c>
      <c r="S259" s="17">
        <f t="shared" si="13"/>
        <v>5816</v>
      </c>
    </row>
    <row r="260" spans="1:19">
      <c r="A260" s="9">
        <v>12950</v>
      </c>
      <c r="B260" s="9">
        <v>218</v>
      </c>
      <c r="C260" s="9">
        <v>3584</v>
      </c>
      <c r="D260" s="9">
        <v>5190</v>
      </c>
      <c r="E260" s="9">
        <v>5839</v>
      </c>
      <c r="F260" s="9">
        <v>538</v>
      </c>
      <c r="G260" s="9">
        <v>3584</v>
      </c>
      <c r="H260" s="9">
        <v>5190</v>
      </c>
      <c r="I260" s="9">
        <v>5839</v>
      </c>
      <c r="K260" s="9">
        <f t="shared" si="14"/>
        <v>12975</v>
      </c>
      <c r="L260" s="17">
        <f t="shared" si="13"/>
        <v>218</v>
      </c>
      <c r="M260" s="17">
        <f t="shared" si="13"/>
        <v>3584</v>
      </c>
      <c r="N260" s="17">
        <f t="shared" si="13"/>
        <v>5190</v>
      </c>
      <c r="O260" s="17">
        <f t="shared" si="13"/>
        <v>5839</v>
      </c>
      <c r="P260" s="17">
        <f t="shared" si="13"/>
        <v>538</v>
      </c>
      <c r="Q260" s="17">
        <f t="shared" si="13"/>
        <v>3584</v>
      </c>
      <c r="R260" s="17">
        <f t="shared" si="13"/>
        <v>5190</v>
      </c>
      <c r="S260" s="17">
        <f t="shared" si="13"/>
        <v>5839</v>
      </c>
    </row>
    <row r="261" spans="1:19">
      <c r="A261" s="9">
        <v>13000</v>
      </c>
      <c r="B261" s="9">
        <v>214</v>
      </c>
      <c r="C261" s="9">
        <v>3584</v>
      </c>
      <c r="D261" s="9">
        <v>5210</v>
      </c>
      <c r="E261" s="9">
        <v>5861</v>
      </c>
      <c r="F261" s="9">
        <v>538</v>
      </c>
      <c r="G261" s="9">
        <v>3584</v>
      </c>
      <c r="H261" s="9">
        <v>5210</v>
      </c>
      <c r="I261" s="9">
        <v>5861</v>
      </c>
      <c r="K261" s="9">
        <f t="shared" si="14"/>
        <v>13025</v>
      </c>
      <c r="L261" s="17">
        <f t="shared" si="13"/>
        <v>214</v>
      </c>
      <c r="M261" s="17">
        <f t="shared" si="13"/>
        <v>3584</v>
      </c>
      <c r="N261" s="17">
        <f t="shared" si="13"/>
        <v>5210</v>
      </c>
      <c r="O261" s="17">
        <f t="shared" si="13"/>
        <v>5861</v>
      </c>
      <c r="P261" s="17">
        <f t="shared" si="13"/>
        <v>538</v>
      </c>
      <c r="Q261" s="17">
        <f t="shared" si="13"/>
        <v>3584</v>
      </c>
      <c r="R261" s="17">
        <f t="shared" si="13"/>
        <v>5210</v>
      </c>
      <c r="S261" s="17">
        <f t="shared" si="13"/>
        <v>5861</v>
      </c>
    </row>
    <row r="262" spans="1:19">
      <c r="A262" s="9">
        <v>13050</v>
      </c>
      <c r="B262" s="9">
        <v>210</v>
      </c>
      <c r="C262" s="9">
        <v>3584</v>
      </c>
      <c r="D262" s="9">
        <v>5230</v>
      </c>
      <c r="E262" s="9">
        <v>5884</v>
      </c>
      <c r="F262" s="9">
        <v>538</v>
      </c>
      <c r="G262" s="9">
        <v>3584</v>
      </c>
      <c r="H262" s="9">
        <v>5230</v>
      </c>
      <c r="I262" s="9">
        <v>5884</v>
      </c>
      <c r="K262" s="9">
        <f t="shared" si="14"/>
        <v>13075</v>
      </c>
      <c r="L262" s="17">
        <f t="shared" si="13"/>
        <v>210</v>
      </c>
      <c r="M262" s="17">
        <f t="shared" si="13"/>
        <v>3584</v>
      </c>
      <c r="N262" s="17">
        <f t="shared" si="13"/>
        <v>5230</v>
      </c>
      <c r="O262" s="17">
        <f t="shared" si="13"/>
        <v>5884</v>
      </c>
      <c r="P262" s="17">
        <f t="shared" si="13"/>
        <v>538</v>
      </c>
      <c r="Q262" s="17">
        <f t="shared" si="13"/>
        <v>3584</v>
      </c>
      <c r="R262" s="17">
        <f t="shared" si="13"/>
        <v>5230</v>
      </c>
      <c r="S262" s="17">
        <f t="shared" si="13"/>
        <v>5884</v>
      </c>
    </row>
    <row r="263" spans="1:19">
      <c r="A263" s="9">
        <v>13100</v>
      </c>
      <c r="B263" s="9">
        <v>206</v>
      </c>
      <c r="C263" s="9">
        <v>3584</v>
      </c>
      <c r="D263" s="9">
        <v>5250</v>
      </c>
      <c r="E263" s="9">
        <v>5906</v>
      </c>
      <c r="F263" s="9">
        <v>538</v>
      </c>
      <c r="G263" s="9">
        <v>3584</v>
      </c>
      <c r="H263" s="9">
        <v>5250</v>
      </c>
      <c r="I263" s="9">
        <v>5906</v>
      </c>
      <c r="K263" s="9">
        <f t="shared" si="14"/>
        <v>13125</v>
      </c>
      <c r="L263" s="17">
        <f t="shared" si="13"/>
        <v>206</v>
      </c>
      <c r="M263" s="17">
        <f t="shared" si="13"/>
        <v>3584</v>
      </c>
      <c r="N263" s="17">
        <f t="shared" si="13"/>
        <v>5250</v>
      </c>
      <c r="O263" s="17">
        <f t="shared" si="13"/>
        <v>5906</v>
      </c>
      <c r="P263" s="17">
        <f t="shared" si="13"/>
        <v>538</v>
      </c>
      <c r="Q263" s="17">
        <f t="shared" si="13"/>
        <v>3584</v>
      </c>
      <c r="R263" s="17">
        <f t="shared" si="13"/>
        <v>5250</v>
      </c>
      <c r="S263" s="17">
        <f t="shared" si="13"/>
        <v>5906</v>
      </c>
    </row>
    <row r="264" spans="1:19">
      <c r="A264" s="9">
        <v>13150</v>
      </c>
      <c r="B264" s="9">
        <v>202</v>
      </c>
      <c r="C264" s="9">
        <v>3584</v>
      </c>
      <c r="D264" s="9">
        <v>5270</v>
      </c>
      <c r="E264" s="9">
        <v>5929</v>
      </c>
      <c r="F264" s="9">
        <v>538</v>
      </c>
      <c r="G264" s="9">
        <v>3584</v>
      </c>
      <c r="H264" s="9">
        <v>5270</v>
      </c>
      <c r="I264" s="9">
        <v>5929</v>
      </c>
      <c r="K264" s="9">
        <f t="shared" si="14"/>
        <v>13175</v>
      </c>
      <c r="L264" s="17">
        <f t="shared" si="13"/>
        <v>202</v>
      </c>
      <c r="M264" s="17">
        <f t="shared" si="13"/>
        <v>3584</v>
      </c>
      <c r="N264" s="17">
        <f t="shared" si="13"/>
        <v>5270</v>
      </c>
      <c r="O264" s="17">
        <f t="shared" ref="O264:S314" si="15">ROUND(IF($K264&lt;0,0,IF($K264&lt;X$1,X$2*$K264,IF($K264&lt;X$4,X$3,IF($K264&lt;X$6,X$3-X$5*($K264-X$4),0)))),0)</f>
        <v>5929</v>
      </c>
      <c r="P264" s="17">
        <f t="shared" si="15"/>
        <v>538</v>
      </c>
      <c r="Q264" s="17">
        <f t="shared" si="15"/>
        <v>3584</v>
      </c>
      <c r="R264" s="17">
        <f t="shared" si="15"/>
        <v>5270</v>
      </c>
      <c r="S264" s="17">
        <f t="shared" si="15"/>
        <v>5929</v>
      </c>
    </row>
    <row r="265" spans="1:19">
      <c r="A265" s="9">
        <v>13200</v>
      </c>
      <c r="B265" s="9">
        <v>199</v>
      </c>
      <c r="C265" s="9">
        <v>3584</v>
      </c>
      <c r="D265" s="9">
        <v>5290</v>
      </c>
      <c r="E265" s="9">
        <v>5951</v>
      </c>
      <c r="F265" s="9">
        <v>538</v>
      </c>
      <c r="G265" s="9">
        <v>3584</v>
      </c>
      <c r="H265" s="9">
        <v>5290</v>
      </c>
      <c r="I265" s="9">
        <v>5951</v>
      </c>
      <c r="K265" s="9">
        <f t="shared" si="14"/>
        <v>13225</v>
      </c>
      <c r="L265" s="17">
        <f t="shared" ref="L265:S328" si="16">ROUND(IF($K265&lt;0,0,IF($K265&lt;U$1,U$2*$K265,IF($K265&lt;U$4,U$3,IF($K265&lt;U$6,U$3-U$5*($K265-U$4),0)))),0)</f>
        <v>199</v>
      </c>
      <c r="M265" s="17">
        <f t="shared" si="16"/>
        <v>3584</v>
      </c>
      <c r="N265" s="17">
        <f t="shared" si="16"/>
        <v>5290</v>
      </c>
      <c r="O265" s="17">
        <f t="shared" si="15"/>
        <v>5951</v>
      </c>
      <c r="P265" s="17">
        <f t="shared" si="15"/>
        <v>538</v>
      </c>
      <c r="Q265" s="17">
        <f t="shared" si="15"/>
        <v>3584</v>
      </c>
      <c r="R265" s="17">
        <f t="shared" si="15"/>
        <v>5290</v>
      </c>
      <c r="S265" s="17">
        <f t="shared" si="15"/>
        <v>5951</v>
      </c>
    </row>
    <row r="266" spans="1:19">
      <c r="A266" s="9">
        <v>13250</v>
      </c>
      <c r="B266" s="9">
        <v>195</v>
      </c>
      <c r="C266" s="9">
        <v>3584</v>
      </c>
      <c r="D266" s="9">
        <v>5310</v>
      </c>
      <c r="E266" s="9">
        <v>5974</v>
      </c>
      <c r="F266" s="9">
        <v>538</v>
      </c>
      <c r="G266" s="9">
        <v>3584</v>
      </c>
      <c r="H266" s="9">
        <v>5310</v>
      </c>
      <c r="I266" s="9">
        <v>5974</v>
      </c>
      <c r="K266" s="9">
        <f t="shared" si="14"/>
        <v>13275</v>
      </c>
      <c r="L266" s="17">
        <f t="shared" si="16"/>
        <v>195</v>
      </c>
      <c r="M266" s="17">
        <f t="shared" si="16"/>
        <v>3584</v>
      </c>
      <c r="N266" s="17">
        <f t="shared" si="16"/>
        <v>5310</v>
      </c>
      <c r="O266" s="17">
        <f t="shared" si="15"/>
        <v>5974</v>
      </c>
      <c r="P266" s="17">
        <f t="shared" si="15"/>
        <v>538</v>
      </c>
      <c r="Q266" s="17">
        <f t="shared" si="15"/>
        <v>3584</v>
      </c>
      <c r="R266" s="17">
        <f t="shared" si="15"/>
        <v>5310</v>
      </c>
      <c r="S266" s="17">
        <f t="shared" si="15"/>
        <v>5974</v>
      </c>
    </row>
    <row r="267" spans="1:19">
      <c r="A267" s="9">
        <v>13300</v>
      </c>
      <c r="B267" s="9">
        <v>191</v>
      </c>
      <c r="C267" s="9">
        <v>3584</v>
      </c>
      <c r="D267" s="9">
        <v>5330</v>
      </c>
      <c r="E267" s="9">
        <v>5996</v>
      </c>
      <c r="F267" s="9">
        <v>538</v>
      </c>
      <c r="G267" s="9">
        <v>3584</v>
      </c>
      <c r="H267" s="9">
        <v>5330</v>
      </c>
      <c r="I267" s="9">
        <v>5996</v>
      </c>
      <c r="K267" s="9">
        <f t="shared" si="14"/>
        <v>13325</v>
      </c>
      <c r="L267" s="17">
        <f t="shared" si="16"/>
        <v>191</v>
      </c>
      <c r="M267" s="17">
        <f t="shared" si="16"/>
        <v>3584</v>
      </c>
      <c r="N267" s="17">
        <f t="shared" si="16"/>
        <v>5330</v>
      </c>
      <c r="O267" s="17">
        <f t="shared" si="15"/>
        <v>5996</v>
      </c>
      <c r="P267" s="17">
        <f t="shared" si="15"/>
        <v>538</v>
      </c>
      <c r="Q267" s="17">
        <f t="shared" si="15"/>
        <v>3584</v>
      </c>
      <c r="R267" s="17">
        <f t="shared" si="15"/>
        <v>5330</v>
      </c>
      <c r="S267" s="17">
        <f t="shared" si="15"/>
        <v>5996</v>
      </c>
    </row>
    <row r="268" spans="1:19">
      <c r="A268" s="9">
        <v>13350</v>
      </c>
      <c r="B268" s="9">
        <v>187</v>
      </c>
      <c r="C268" s="9">
        <v>3584</v>
      </c>
      <c r="D268" s="9">
        <v>5350</v>
      </c>
      <c r="E268" s="9">
        <v>6019</v>
      </c>
      <c r="F268" s="9">
        <v>538</v>
      </c>
      <c r="G268" s="9">
        <v>3584</v>
      </c>
      <c r="H268" s="9">
        <v>5350</v>
      </c>
      <c r="I268" s="9">
        <v>6019</v>
      </c>
      <c r="K268" s="9">
        <f t="shared" si="14"/>
        <v>13375</v>
      </c>
      <c r="L268" s="17">
        <f t="shared" si="16"/>
        <v>187</v>
      </c>
      <c r="M268" s="17">
        <f t="shared" si="16"/>
        <v>3584</v>
      </c>
      <c r="N268" s="17">
        <f t="shared" si="16"/>
        <v>5350</v>
      </c>
      <c r="O268" s="17">
        <f t="shared" si="15"/>
        <v>6019</v>
      </c>
      <c r="P268" s="17">
        <f t="shared" si="15"/>
        <v>538</v>
      </c>
      <c r="Q268" s="17">
        <f t="shared" si="15"/>
        <v>3584</v>
      </c>
      <c r="R268" s="17">
        <f t="shared" si="15"/>
        <v>5350</v>
      </c>
      <c r="S268" s="17">
        <f t="shared" si="15"/>
        <v>6019</v>
      </c>
    </row>
    <row r="269" spans="1:19">
      <c r="A269" s="9">
        <v>13400</v>
      </c>
      <c r="B269" s="9">
        <v>183</v>
      </c>
      <c r="C269" s="9">
        <v>3584</v>
      </c>
      <c r="D269" s="9">
        <v>5370</v>
      </c>
      <c r="E269" s="9">
        <v>6041</v>
      </c>
      <c r="F269" s="9">
        <v>538</v>
      </c>
      <c r="G269" s="9">
        <v>3584</v>
      </c>
      <c r="H269" s="9">
        <v>5370</v>
      </c>
      <c r="I269" s="9">
        <v>6041</v>
      </c>
      <c r="K269" s="9">
        <f t="shared" si="14"/>
        <v>13425</v>
      </c>
      <c r="L269" s="17">
        <f t="shared" si="16"/>
        <v>183</v>
      </c>
      <c r="M269" s="17">
        <f t="shared" si="16"/>
        <v>3584</v>
      </c>
      <c r="N269" s="17">
        <f t="shared" si="16"/>
        <v>5370</v>
      </c>
      <c r="O269" s="17">
        <f t="shared" si="15"/>
        <v>6041</v>
      </c>
      <c r="P269" s="17">
        <f t="shared" si="15"/>
        <v>538</v>
      </c>
      <c r="Q269" s="17">
        <f t="shared" si="15"/>
        <v>3584</v>
      </c>
      <c r="R269" s="17">
        <f t="shared" si="15"/>
        <v>5370</v>
      </c>
      <c r="S269" s="17">
        <f t="shared" si="15"/>
        <v>6041</v>
      </c>
    </row>
    <row r="270" spans="1:19">
      <c r="A270" s="9">
        <v>13450</v>
      </c>
      <c r="B270" s="9">
        <v>179</v>
      </c>
      <c r="C270" s="9">
        <v>3584</v>
      </c>
      <c r="D270" s="9">
        <v>5390</v>
      </c>
      <c r="E270" s="9">
        <v>6064</v>
      </c>
      <c r="F270" s="9">
        <v>538</v>
      </c>
      <c r="G270" s="9">
        <v>3584</v>
      </c>
      <c r="H270" s="9">
        <v>5390</v>
      </c>
      <c r="I270" s="9">
        <v>6064</v>
      </c>
      <c r="K270" s="9">
        <f t="shared" si="14"/>
        <v>13475</v>
      </c>
      <c r="L270" s="17">
        <f t="shared" si="16"/>
        <v>179</v>
      </c>
      <c r="M270" s="17">
        <f t="shared" si="16"/>
        <v>3584</v>
      </c>
      <c r="N270" s="17">
        <f t="shared" si="16"/>
        <v>5390</v>
      </c>
      <c r="O270" s="17">
        <f t="shared" si="15"/>
        <v>6064</v>
      </c>
      <c r="P270" s="17">
        <f t="shared" si="15"/>
        <v>538</v>
      </c>
      <c r="Q270" s="17">
        <f t="shared" si="15"/>
        <v>3584</v>
      </c>
      <c r="R270" s="17">
        <f t="shared" si="15"/>
        <v>5390</v>
      </c>
      <c r="S270" s="17">
        <f t="shared" si="15"/>
        <v>6064</v>
      </c>
    </row>
    <row r="271" spans="1:19">
      <c r="A271" s="9">
        <v>13500</v>
      </c>
      <c r="B271" s="9">
        <v>176</v>
      </c>
      <c r="C271" s="9">
        <v>3584</v>
      </c>
      <c r="D271" s="9">
        <v>5410</v>
      </c>
      <c r="E271" s="9">
        <v>6086</v>
      </c>
      <c r="F271" s="9">
        <v>538</v>
      </c>
      <c r="G271" s="9">
        <v>3584</v>
      </c>
      <c r="H271" s="9">
        <v>5410</v>
      </c>
      <c r="I271" s="9">
        <v>6086</v>
      </c>
      <c r="K271" s="9">
        <f t="shared" si="14"/>
        <v>13525</v>
      </c>
      <c r="L271" s="17">
        <f t="shared" si="16"/>
        <v>176</v>
      </c>
      <c r="M271" s="17">
        <f t="shared" si="16"/>
        <v>3584</v>
      </c>
      <c r="N271" s="17">
        <f t="shared" si="16"/>
        <v>5410</v>
      </c>
      <c r="O271" s="17">
        <f t="shared" si="15"/>
        <v>6086</v>
      </c>
      <c r="P271" s="17">
        <f t="shared" si="15"/>
        <v>538</v>
      </c>
      <c r="Q271" s="17">
        <f t="shared" si="15"/>
        <v>3584</v>
      </c>
      <c r="R271" s="17">
        <f t="shared" si="15"/>
        <v>5410</v>
      </c>
      <c r="S271" s="17">
        <f t="shared" si="15"/>
        <v>6086</v>
      </c>
    </row>
    <row r="272" spans="1:19">
      <c r="A272" s="9">
        <v>13550</v>
      </c>
      <c r="B272" s="9">
        <v>172</v>
      </c>
      <c r="C272" s="9">
        <v>3584</v>
      </c>
      <c r="D272" s="9">
        <v>5430</v>
      </c>
      <c r="E272" s="9">
        <v>6109</v>
      </c>
      <c r="F272" s="9">
        <v>538</v>
      </c>
      <c r="G272" s="9">
        <v>3584</v>
      </c>
      <c r="H272" s="9">
        <v>5430</v>
      </c>
      <c r="I272" s="9">
        <v>6109</v>
      </c>
      <c r="K272" s="9">
        <f t="shared" si="14"/>
        <v>13575</v>
      </c>
      <c r="L272" s="17">
        <f t="shared" si="16"/>
        <v>172</v>
      </c>
      <c r="M272" s="17">
        <f t="shared" si="16"/>
        <v>3584</v>
      </c>
      <c r="N272" s="17">
        <f t="shared" si="16"/>
        <v>5430</v>
      </c>
      <c r="O272" s="17">
        <f t="shared" si="15"/>
        <v>6109</v>
      </c>
      <c r="P272" s="17">
        <f t="shared" si="15"/>
        <v>538</v>
      </c>
      <c r="Q272" s="17">
        <f t="shared" si="15"/>
        <v>3584</v>
      </c>
      <c r="R272" s="17">
        <f t="shared" si="15"/>
        <v>5430</v>
      </c>
      <c r="S272" s="17">
        <f t="shared" si="15"/>
        <v>6109</v>
      </c>
    </row>
    <row r="273" spans="1:19">
      <c r="A273" s="9">
        <v>13600</v>
      </c>
      <c r="B273" s="9">
        <v>168</v>
      </c>
      <c r="C273" s="9">
        <v>3584</v>
      </c>
      <c r="D273" s="9">
        <v>5450</v>
      </c>
      <c r="E273" s="9">
        <v>6131</v>
      </c>
      <c r="F273" s="9">
        <v>538</v>
      </c>
      <c r="G273" s="9">
        <v>3584</v>
      </c>
      <c r="H273" s="9">
        <v>5450</v>
      </c>
      <c r="I273" s="9">
        <v>6131</v>
      </c>
      <c r="K273" s="9">
        <f t="shared" si="14"/>
        <v>13625</v>
      </c>
      <c r="L273" s="17">
        <f t="shared" si="16"/>
        <v>168</v>
      </c>
      <c r="M273" s="17">
        <f t="shared" si="16"/>
        <v>3584</v>
      </c>
      <c r="N273" s="17">
        <f t="shared" si="16"/>
        <v>5450</v>
      </c>
      <c r="O273" s="17">
        <f t="shared" si="15"/>
        <v>6131</v>
      </c>
      <c r="P273" s="17">
        <f t="shared" si="15"/>
        <v>538</v>
      </c>
      <c r="Q273" s="17">
        <f t="shared" si="15"/>
        <v>3584</v>
      </c>
      <c r="R273" s="17">
        <f t="shared" si="15"/>
        <v>5450</v>
      </c>
      <c r="S273" s="17">
        <f t="shared" si="15"/>
        <v>6131</v>
      </c>
    </row>
    <row r="274" spans="1:19">
      <c r="A274" s="9">
        <v>13650</v>
      </c>
      <c r="B274" s="9">
        <v>164</v>
      </c>
      <c r="C274" s="9">
        <v>3584</v>
      </c>
      <c r="D274" s="9">
        <v>5470</v>
      </c>
      <c r="E274" s="9">
        <v>6154</v>
      </c>
      <c r="F274" s="9">
        <v>538</v>
      </c>
      <c r="G274" s="9">
        <v>3584</v>
      </c>
      <c r="H274" s="9">
        <v>5470</v>
      </c>
      <c r="I274" s="9">
        <v>6154</v>
      </c>
      <c r="K274" s="9">
        <f t="shared" si="14"/>
        <v>13675</v>
      </c>
      <c r="L274" s="17">
        <f t="shared" si="16"/>
        <v>164</v>
      </c>
      <c r="M274" s="17">
        <f t="shared" si="16"/>
        <v>3584</v>
      </c>
      <c r="N274" s="17">
        <f t="shared" si="16"/>
        <v>5470</v>
      </c>
      <c r="O274" s="17">
        <f t="shared" si="15"/>
        <v>6154</v>
      </c>
      <c r="P274" s="17">
        <f t="shared" si="15"/>
        <v>538</v>
      </c>
      <c r="Q274" s="17">
        <f t="shared" si="15"/>
        <v>3584</v>
      </c>
      <c r="R274" s="17">
        <f t="shared" si="15"/>
        <v>5470</v>
      </c>
      <c r="S274" s="17">
        <f t="shared" si="15"/>
        <v>6154</v>
      </c>
    </row>
    <row r="275" spans="1:19">
      <c r="A275" s="9">
        <v>13700</v>
      </c>
      <c r="B275" s="9">
        <v>160</v>
      </c>
      <c r="C275" s="9">
        <v>3584</v>
      </c>
      <c r="D275" s="9">
        <v>5490</v>
      </c>
      <c r="E275" s="9">
        <v>6176</v>
      </c>
      <c r="F275" s="9">
        <v>538</v>
      </c>
      <c r="G275" s="9">
        <v>3584</v>
      </c>
      <c r="H275" s="9">
        <v>5490</v>
      </c>
      <c r="I275" s="9">
        <v>6176</v>
      </c>
      <c r="K275" s="9">
        <f t="shared" si="14"/>
        <v>13725</v>
      </c>
      <c r="L275" s="17">
        <f t="shared" si="16"/>
        <v>160</v>
      </c>
      <c r="M275" s="17">
        <f t="shared" si="16"/>
        <v>3584</v>
      </c>
      <c r="N275" s="17">
        <f t="shared" si="16"/>
        <v>5490</v>
      </c>
      <c r="O275" s="17">
        <f t="shared" si="15"/>
        <v>6176</v>
      </c>
      <c r="P275" s="17">
        <f t="shared" si="15"/>
        <v>538</v>
      </c>
      <c r="Q275" s="17">
        <f t="shared" si="15"/>
        <v>3584</v>
      </c>
      <c r="R275" s="17">
        <f t="shared" si="15"/>
        <v>5490</v>
      </c>
      <c r="S275" s="17">
        <f t="shared" si="15"/>
        <v>6176</v>
      </c>
    </row>
    <row r="276" spans="1:19">
      <c r="A276" s="9">
        <v>13750</v>
      </c>
      <c r="B276" s="9">
        <v>156</v>
      </c>
      <c r="C276" s="9">
        <v>3584</v>
      </c>
      <c r="D276" s="9">
        <v>5510</v>
      </c>
      <c r="E276" s="9">
        <v>6199</v>
      </c>
      <c r="F276" s="9">
        <v>538</v>
      </c>
      <c r="G276" s="9">
        <v>3584</v>
      </c>
      <c r="H276" s="9">
        <v>5510</v>
      </c>
      <c r="I276" s="9">
        <v>6199</v>
      </c>
      <c r="K276" s="9">
        <f t="shared" si="14"/>
        <v>13775</v>
      </c>
      <c r="L276" s="17">
        <f t="shared" si="16"/>
        <v>156</v>
      </c>
      <c r="M276" s="17">
        <f t="shared" si="16"/>
        <v>3584</v>
      </c>
      <c r="N276" s="17">
        <f t="shared" si="16"/>
        <v>5510</v>
      </c>
      <c r="O276" s="17">
        <f t="shared" si="15"/>
        <v>6199</v>
      </c>
      <c r="P276" s="17">
        <f t="shared" si="15"/>
        <v>538</v>
      </c>
      <c r="Q276" s="17">
        <f t="shared" si="15"/>
        <v>3584</v>
      </c>
      <c r="R276" s="17">
        <f t="shared" si="15"/>
        <v>5510</v>
      </c>
      <c r="S276" s="17">
        <f t="shared" si="15"/>
        <v>6199</v>
      </c>
    </row>
    <row r="277" spans="1:19">
      <c r="A277" s="9">
        <v>13800</v>
      </c>
      <c r="B277" s="9">
        <v>153</v>
      </c>
      <c r="C277" s="9">
        <v>3584</v>
      </c>
      <c r="D277" s="9">
        <v>5530</v>
      </c>
      <c r="E277" s="9">
        <v>6221</v>
      </c>
      <c r="F277" s="9">
        <v>538</v>
      </c>
      <c r="G277" s="9">
        <v>3584</v>
      </c>
      <c r="H277" s="9">
        <v>5530</v>
      </c>
      <c r="I277" s="9">
        <v>6221</v>
      </c>
      <c r="K277" s="9">
        <f t="shared" si="14"/>
        <v>13825</v>
      </c>
      <c r="L277" s="17">
        <f t="shared" si="16"/>
        <v>153</v>
      </c>
      <c r="M277" s="17">
        <f t="shared" si="16"/>
        <v>3584</v>
      </c>
      <c r="N277" s="17">
        <f t="shared" si="16"/>
        <v>5530</v>
      </c>
      <c r="O277" s="17">
        <f t="shared" si="15"/>
        <v>6221</v>
      </c>
      <c r="P277" s="17">
        <f t="shared" si="15"/>
        <v>538</v>
      </c>
      <c r="Q277" s="17">
        <f t="shared" si="15"/>
        <v>3584</v>
      </c>
      <c r="R277" s="17">
        <f t="shared" si="15"/>
        <v>5530</v>
      </c>
      <c r="S277" s="17">
        <f t="shared" si="15"/>
        <v>6221</v>
      </c>
    </row>
    <row r="278" spans="1:19">
      <c r="A278" s="9">
        <v>13850</v>
      </c>
      <c r="B278" s="9">
        <v>149</v>
      </c>
      <c r="C278" s="9">
        <v>3584</v>
      </c>
      <c r="D278" s="9">
        <v>5550</v>
      </c>
      <c r="E278" s="9">
        <v>6244</v>
      </c>
      <c r="F278" s="9">
        <v>538</v>
      </c>
      <c r="G278" s="9">
        <v>3584</v>
      </c>
      <c r="H278" s="9">
        <v>5550</v>
      </c>
      <c r="I278" s="9">
        <v>6244</v>
      </c>
      <c r="K278" s="9">
        <f t="shared" si="14"/>
        <v>13875</v>
      </c>
      <c r="L278" s="17">
        <f t="shared" si="16"/>
        <v>149</v>
      </c>
      <c r="M278" s="17">
        <f t="shared" si="16"/>
        <v>3584</v>
      </c>
      <c r="N278" s="17">
        <f t="shared" si="16"/>
        <v>5550</v>
      </c>
      <c r="O278" s="17">
        <f t="shared" si="15"/>
        <v>6244</v>
      </c>
      <c r="P278" s="17">
        <f t="shared" si="15"/>
        <v>538</v>
      </c>
      <c r="Q278" s="17">
        <f t="shared" si="15"/>
        <v>3584</v>
      </c>
      <c r="R278" s="17">
        <f t="shared" si="15"/>
        <v>5550</v>
      </c>
      <c r="S278" s="17">
        <f t="shared" si="15"/>
        <v>6244</v>
      </c>
    </row>
    <row r="279" spans="1:19">
      <c r="A279" s="9">
        <v>13900</v>
      </c>
      <c r="B279" s="9">
        <v>145</v>
      </c>
      <c r="C279" s="9">
        <v>3584</v>
      </c>
      <c r="D279" s="9">
        <v>5570</v>
      </c>
      <c r="E279" s="9">
        <v>6266</v>
      </c>
      <c r="F279" s="9">
        <v>538</v>
      </c>
      <c r="G279" s="9">
        <v>3584</v>
      </c>
      <c r="H279" s="9">
        <v>5570</v>
      </c>
      <c r="I279" s="9">
        <v>6266</v>
      </c>
      <c r="K279" s="9">
        <f t="shared" si="14"/>
        <v>13925</v>
      </c>
      <c r="L279" s="17">
        <f t="shared" si="16"/>
        <v>145</v>
      </c>
      <c r="M279" s="17">
        <f t="shared" si="16"/>
        <v>3584</v>
      </c>
      <c r="N279" s="17">
        <f t="shared" si="16"/>
        <v>5570</v>
      </c>
      <c r="O279" s="17">
        <f t="shared" si="15"/>
        <v>6266</v>
      </c>
      <c r="P279" s="17">
        <f t="shared" si="15"/>
        <v>538</v>
      </c>
      <c r="Q279" s="17">
        <f t="shared" si="15"/>
        <v>3584</v>
      </c>
      <c r="R279" s="17">
        <f t="shared" si="15"/>
        <v>5570</v>
      </c>
      <c r="S279" s="17">
        <f t="shared" si="15"/>
        <v>6266</v>
      </c>
    </row>
    <row r="280" spans="1:19">
      <c r="A280" s="9">
        <v>13950</v>
      </c>
      <c r="B280" s="9">
        <v>141</v>
      </c>
      <c r="C280" s="9">
        <v>3584</v>
      </c>
      <c r="D280" s="9">
        <v>5590</v>
      </c>
      <c r="E280" s="9">
        <v>6289</v>
      </c>
      <c r="F280" s="9">
        <v>538</v>
      </c>
      <c r="G280" s="9">
        <v>3584</v>
      </c>
      <c r="H280" s="9">
        <v>5590</v>
      </c>
      <c r="I280" s="9">
        <v>6289</v>
      </c>
      <c r="K280" s="9">
        <f t="shared" si="14"/>
        <v>13975</v>
      </c>
      <c r="L280" s="17">
        <f t="shared" si="16"/>
        <v>141</v>
      </c>
      <c r="M280" s="17">
        <f t="shared" si="16"/>
        <v>3584</v>
      </c>
      <c r="N280" s="17">
        <f t="shared" si="16"/>
        <v>5590</v>
      </c>
      <c r="O280" s="17">
        <f t="shared" si="15"/>
        <v>6289</v>
      </c>
      <c r="P280" s="17">
        <f t="shared" si="15"/>
        <v>538</v>
      </c>
      <c r="Q280" s="17">
        <f t="shared" si="15"/>
        <v>3584</v>
      </c>
      <c r="R280" s="17">
        <f t="shared" si="15"/>
        <v>5590</v>
      </c>
      <c r="S280" s="17">
        <f t="shared" si="15"/>
        <v>6289</v>
      </c>
    </row>
    <row r="281" spans="1:19">
      <c r="A281" s="9">
        <v>14000</v>
      </c>
      <c r="B281" s="9">
        <v>137</v>
      </c>
      <c r="C281" s="9">
        <v>3584</v>
      </c>
      <c r="D281" s="9">
        <v>5610</v>
      </c>
      <c r="E281" s="9">
        <v>6311</v>
      </c>
      <c r="F281" s="9">
        <v>538</v>
      </c>
      <c r="G281" s="9">
        <v>3584</v>
      </c>
      <c r="H281" s="9">
        <v>5610</v>
      </c>
      <c r="I281" s="9">
        <v>6311</v>
      </c>
      <c r="K281" s="9">
        <f t="shared" si="14"/>
        <v>14025</v>
      </c>
      <c r="L281" s="17">
        <f t="shared" si="16"/>
        <v>137</v>
      </c>
      <c r="M281" s="17">
        <f t="shared" si="16"/>
        <v>3584</v>
      </c>
      <c r="N281" s="17">
        <f t="shared" si="16"/>
        <v>5610</v>
      </c>
      <c r="O281" s="17">
        <f t="shared" si="15"/>
        <v>6311</v>
      </c>
      <c r="P281" s="17">
        <f t="shared" si="15"/>
        <v>538</v>
      </c>
      <c r="Q281" s="17">
        <f t="shared" si="15"/>
        <v>3584</v>
      </c>
      <c r="R281" s="17">
        <f t="shared" si="15"/>
        <v>5610</v>
      </c>
      <c r="S281" s="17">
        <f t="shared" si="15"/>
        <v>6311</v>
      </c>
    </row>
    <row r="282" spans="1:19">
      <c r="A282" s="9">
        <v>14050</v>
      </c>
      <c r="B282" s="9">
        <v>133</v>
      </c>
      <c r="C282" s="9">
        <v>3584</v>
      </c>
      <c r="D282" s="9">
        <v>5630</v>
      </c>
      <c r="E282" s="9">
        <v>6334</v>
      </c>
      <c r="F282" s="9">
        <v>538</v>
      </c>
      <c r="G282" s="9">
        <v>3584</v>
      </c>
      <c r="H282" s="9">
        <v>5630</v>
      </c>
      <c r="I282" s="9">
        <v>6334</v>
      </c>
      <c r="K282" s="9">
        <f t="shared" si="14"/>
        <v>14075</v>
      </c>
      <c r="L282" s="17">
        <f t="shared" si="16"/>
        <v>133</v>
      </c>
      <c r="M282" s="17">
        <f t="shared" si="16"/>
        <v>3584</v>
      </c>
      <c r="N282" s="17">
        <f t="shared" si="16"/>
        <v>5630</v>
      </c>
      <c r="O282" s="17">
        <f t="shared" si="15"/>
        <v>6334</v>
      </c>
      <c r="P282" s="17">
        <f t="shared" si="15"/>
        <v>538</v>
      </c>
      <c r="Q282" s="17">
        <f t="shared" si="15"/>
        <v>3584</v>
      </c>
      <c r="R282" s="17">
        <f t="shared" si="15"/>
        <v>5630</v>
      </c>
      <c r="S282" s="17">
        <f t="shared" si="15"/>
        <v>6334</v>
      </c>
    </row>
    <row r="283" spans="1:19">
      <c r="A283" s="9">
        <v>14100</v>
      </c>
      <c r="B283" s="9">
        <v>130</v>
      </c>
      <c r="C283" s="9">
        <v>3584</v>
      </c>
      <c r="D283" s="9">
        <v>5650</v>
      </c>
      <c r="E283" s="9">
        <v>6356</v>
      </c>
      <c r="F283" s="9">
        <v>538</v>
      </c>
      <c r="G283" s="9">
        <v>3584</v>
      </c>
      <c r="H283" s="9">
        <v>5650</v>
      </c>
      <c r="I283" s="9">
        <v>6356</v>
      </c>
      <c r="K283" s="9">
        <f t="shared" si="14"/>
        <v>14125</v>
      </c>
      <c r="L283" s="17">
        <f t="shared" si="16"/>
        <v>130</v>
      </c>
      <c r="M283" s="17">
        <f t="shared" si="16"/>
        <v>3584</v>
      </c>
      <c r="N283" s="17">
        <f t="shared" si="16"/>
        <v>5650</v>
      </c>
      <c r="O283" s="17">
        <f t="shared" si="15"/>
        <v>6356</v>
      </c>
      <c r="P283" s="17">
        <f t="shared" si="15"/>
        <v>538</v>
      </c>
      <c r="Q283" s="17">
        <f t="shared" si="15"/>
        <v>3584</v>
      </c>
      <c r="R283" s="17">
        <f t="shared" si="15"/>
        <v>5650</v>
      </c>
      <c r="S283" s="17">
        <f t="shared" si="15"/>
        <v>6356</v>
      </c>
    </row>
    <row r="284" spans="1:19">
      <c r="A284" s="9">
        <v>14150</v>
      </c>
      <c r="B284" s="9">
        <v>126</v>
      </c>
      <c r="C284" s="9">
        <v>3584</v>
      </c>
      <c r="D284" s="9">
        <v>5670</v>
      </c>
      <c r="E284" s="9">
        <v>6379</v>
      </c>
      <c r="F284" s="9">
        <v>538</v>
      </c>
      <c r="G284" s="9">
        <v>3584</v>
      </c>
      <c r="H284" s="9">
        <v>5670</v>
      </c>
      <c r="I284" s="9">
        <v>6379</v>
      </c>
      <c r="K284" s="9">
        <f t="shared" si="14"/>
        <v>14175</v>
      </c>
      <c r="L284" s="17">
        <f t="shared" si="16"/>
        <v>126</v>
      </c>
      <c r="M284" s="17">
        <f t="shared" si="16"/>
        <v>3584</v>
      </c>
      <c r="N284" s="17">
        <f t="shared" si="16"/>
        <v>5670</v>
      </c>
      <c r="O284" s="17">
        <f t="shared" si="15"/>
        <v>6379</v>
      </c>
      <c r="P284" s="17">
        <f t="shared" si="15"/>
        <v>538</v>
      </c>
      <c r="Q284" s="17">
        <f t="shared" si="15"/>
        <v>3584</v>
      </c>
      <c r="R284" s="17">
        <f t="shared" si="15"/>
        <v>5670</v>
      </c>
      <c r="S284" s="17">
        <f t="shared" si="15"/>
        <v>6379</v>
      </c>
    </row>
    <row r="285" spans="1:19">
      <c r="A285" s="9">
        <v>14200</v>
      </c>
      <c r="B285" s="9">
        <v>122</v>
      </c>
      <c r="C285" s="9">
        <v>3584</v>
      </c>
      <c r="D285" s="9">
        <v>5690</v>
      </c>
      <c r="E285" s="9">
        <v>6401</v>
      </c>
      <c r="F285" s="9">
        <v>538</v>
      </c>
      <c r="G285" s="9">
        <v>3584</v>
      </c>
      <c r="H285" s="9">
        <v>5690</v>
      </c>
      <c r="I285" s="9">
        <v>6401</v>
      </c>
      <c r="K285" s="9">
        <f t="shared" si="14"/>
        <v>14225</v>
      </c>
      <c r="L285" s="17">
        <f t="shared" si="16"/>
        <v>122</v>
      </c>
      <c r="M285" s="17">
        <f t="shared" si="16"/>
        <v>3584</v>
      </c>
      <c r="N285" s="17">
        <f t="shared" si="16"/>
        <v>5690</v>
      </c>
      <c r="O285" s="17">
        <f t="shared" si="15"/>
        <v>6401</v>
      </c>
      <c r="P285" s="17">
        <f t="shared" si="15"/>
        <v>538</v>
      </c>
      <c r="Q285" s="17">
        <f t="shared" si="15"/>
        <v>3584</v>
      </c>
      <c r="R285" s="17">
        <f t="shared" si="15"/>
        <v>5690</v>
      </c>
      <c r="S285" s="17">
        <f t="shared" si="15"/>
        <v>6401</v>
      </c>
    </row>
    <row r="286" spans="1:19">
      <c r="A286" s="9">
        <v>14250</v>
      </c>
      <c r="B286" s="9">
        <v>118</v>
      </c>
      <c r="C286" s="9">
        <v>3584</v>
      </c>
      <c r="D286" s="9">
        <v>5710</v>
      </c>
      <c r="E286" s="9">
        <v>6424</v>
      </c>
      <c r="F286" s="9">
        <v>538</v>
      </c>
      <c r="G286" s="9">
        <v>3584</v>
      </c>
      <c r="H286" s="9">
        <v>5710</v>
      </c>
      <c r="I286" s="9">
        <v>6424</v>
      </c>
      <c r="K286" s="9">
        <f t="shared" si="14"/>
        <v>14275</v>
      </c>
      <c r="L286" s="17">
        <f t="shared" si="16"/>
        <v>118</v>
      </c>
      <c r="M286" s="17">
        <f t="shared" si="16"/>
        <v>3584</v>
      </c>
      <c r="N286" s="17">
        <f t="shared" si="16"/>
        <v>5710</v>
      </c>
      <c r="O286" s="17">
        <f t="shared" si="15"/>
        <v>6424</v>
      </c>
      <c r="P286" s="17">
        <f t="shared" si="15"/>
        <v>538</v>
      </c>
      <c r="Q286" s="17">
        <f t="shared" si="15"/>
        <v>3584</v>
      </c>
      <c r="R286" s="17">
        <f t="shared" si="15"/>
        <v>5710</v>
      </c>
      <c r="S286" s="17">
        <f t="shared" si="15"/>
        <v>6424</v>
      </c>
    </row>
    <row r="287" spans="1:19">
      <c r="A287" s="9">
        <v>14300</v>
      </c>
      <c r="B287" s="9">
        <v>114</v>
      </c>
      <c r="C287" s="9">
        <v>3584</v>
      </c>
      <c r="D287" s="9">
        <v>5730</v>
      </c>
      <c r="E287" s="9">
        <v>6446</v>
      </c>
      <c r="F287" s="9">
        <v>538</v>
      </c>
      <c r="G287" s="9">
        <v>3584</v>
      </c>
      <c r="H287" s="9">
        <v>5730</v>
      </c>
      <c r="I287" s="9">
        <v>6446</v>
      </c>
      <c r="K287" s="9">
        <f t="shared" si="14"/>
        <v>14325</v>
      </c>
      <c r="L287" s="17">
        <f t="shared" si="16"/>
        <v>114</v>
      </c>
      <c r="M287" s="17">
        <f t="shared" si="16"/>
        <v>3584</v>
      </c>
      <c r="N287" s="17">
        <f t="shared" si="16"/>
        <v>5730</v>
      </c>
      <c r="O287" s="17">
        <f t="shared" si="15"/>
        <v>6446</v>
      </c>
      <c r="P287" s="17">
        <f t="shared" si="15"/>
        <v>538</v>
      </c>
      <c r="Q287" s="17">
        <f t="shared" si="15"/>
        <v>3584</v>
      </c>
      <c r="R287" s="17">
        <f t="shared" si="15"/>
        <v>5730</v>
      </c>
      <c r="S287" s="17">
        <f t="shared" si="15"/>
        <v>6446</v>
      </c>
    </row>
    <row r="288" spans="1:19">
      <c r="A288" s="9">
        <v>14350</v>
      </c>
      <c r="B288" s="9">
        <v>111</v>
      </c>
      <c r="C288" s="9">
        <v>3584</v>
      </c>
      <c r="D288" s="9">
        <v>5750</v>
      </c>
      <c r="E288" s="9">
        <v>6469</v>
      </c>
      <c r="F288" s="9">
        <v>538</v>
      </c>
      <c r="G288" s="9">
        <v>3584</v>
      </c>
      <c r="H288" s="9">
        <v>5750</v>
      </c>
      <c r="I288" s="9">
        <v>6469</v>
      </c>
      <c r="K288" s="9">
        <f t="shared" si="14"/>
        <v>14375</v>
      </c>
      <c r="L288" s="17">
        <f t="shared" si="16"/>
        <v>111</v>
      </c>
      <c r="M288" s="17">
        <f t="shared" si="16"/>
        <v>3584</v>
      </c>
      <c r="N288" s="17">
        <f t="shared" si="16"/>
        <v>5750</v>
      </c>
      <c r="O288" s="17">
        <f t="shared" si="15"/>
        <v>6469</v>
      </c>
      <c r="P288" s="17">
        <f t="shared" si="15"/>
        <v>538</v>
      </c>
      <c r="Q288" s="17">
        <f t="shared" si="15"/>
        <v>3584</v>
      </c>
      <c r="R288" s="17">
        <f t="shared" si="15"/>
        <v>5750</v>
      </c>
      <c r="S288" s="17">
        <f t="shared" si="15"/>
        <v>6469</v>
      </c>
    </row>
    <row r="289" spans="1:19">
      <c r="A289" s="9">
        <v>14400</v>
      </c>
      <c r="B289" s="9">
        <v>107</v>
      </c>
      <c r="C289" s="9">
        <v>3584</v>
      </c>
      <c r="D289" s="9">
        <v>5770</v>
      </c>
      <c r="E289" s="9">
        <v>6491</v>
      </c>
      <c r="F289" s="9">
        <v>538</v>
      </c>
      <c r="G289" s="9">
        <v>3584</v>
      </c>
      <c r="H289" s="9">
        <v>5770</v>
      </c>
      <c r="I289" s="9">
        <v>6491</v>
      </c>
      <c r="K289" s="9">
        <f t="shared" si="14"/>
        <v>14425</v>
      </c>
      <c r="L289" s="17">
        <f t="shared" si="16"/>
        <v>107</v>
      </c>
      <c r="M289" s="17">
        <f t="shared" si="16"/>
        <v>3584</v>
      </c>
      <c r="N289" s="17">
        <f t="shared" si="16"/>
        <v>5770</v>
      </c>
      <c r="O289" s="17">
        <f t="shared" si="15"/>
        <v>6491</v>
      </c>
      <c r="P289" s="17">
        <f t="shared" si="15"/>
        <v>538</v>
      </c>
      <c r="Q289" s="17">
        <f t="shared" si="15"/>
        <v>3584</v>
      </c>
      <c r="R289" s="17">
        <f t="shared" si="15"/>
        <v>5770</v>
      </c>
      <c r="S289" s="17">
        <f t="shared" si="15"/>
        <v>6491</v>
      </c>
    </row>
    <row r="290" spans="1:19">
      <c r="A290" s="9">
        <v>14450</v>
      </c>
      <c r="B290" s="9">
        <v>103</v>
      </c>
      <c r="C290" s="9">
        <v>3584</v>
      </c>
      <c r="D290" s="9">
        <v>5790</v>
      </c>
      <c r="E290" s="9">
        <v>6514</v>
      </c>
      <c r="F290" s="9">
        <v>538</v>
      </c>
      <c r="G290" s="9">
        <v>3584</v>
      </c>
      <c r="H290" s="9">
        <v>5790</v>
      </c>
      <c r="I290" s="9">
        <v>6514</v>
      </c>
      <c r="K290" s="9">
        <f t="shared" si="14"/>
        <v>14475</v>
      </c>
      <c r="L290" s="17">
        <f t="shared" si="16"/>
        <v>103</v>
      </c>
      <c r="M290" s="17">
        <f t="shared" si="16"/>
        <v>3584</v>
      </c>
      <c r="N290" s="17">
        <f t="shared" si="16"/>
        <v>5790</v>
      </c>
      <c r="O290" s="17">
        <f t="shared" si="15"/>
        <v>6514</v>
      </c>
      <c r="P290" s="17">
        <f t="shared" si="15"/>
        <v>538</v>
      </c>
      <c r="Q290" s="17">
        <f t="shared" si="15"/>
        <v>3584</v>
      </c>
      <c r="R290" s="17">
        <f t="shared" si="15"/>
        <v>5790</v>
      </c>
      <c r="S290" s="17">
        <f t="shared" si="15"/>
        <v>6514</v>
      </c>
    </row>
    <row r="291" spans="1:19">
      <c r="A291" s="9">
        <v>14500</v>
      </c>
      <c r="B291" s="9">
        <v>99</v>
      </c>
      <c r="C291" s="9">
        <v>3584</v>
      </c>
      <c r="D291" s="9">
        <v>5810</v>
      </c>
      <c r="E291" s="9">
        <v>6536</v>
      </c>
      <c r="F291" s="9">
        <v>538</v>
      </c>
      <c r="G291" s="9">
        <v>3584</v>
      </c>
      <c r="H291" s="9">
        <v>5810</v>
      </c>
      <c r="I291" s="9">
        <v>6536</v>
      </c>
      <c r="K291" s="9">
        <f t="shared" si="14"/>
        <v>14525</v>
      </c>
      <c r="L291" s="17">
        <f t="shared" si="16"/>
        <v>99</v>
      </c>
      <c r="M291" s="17">
        <f t="shared" si="16"/>
        <v>3584</v>
      </c>
      <c r="N291" s="17">
        <f t="shared" si="16"/>
        <v>5810</v>
      </c>
      <c r="O291" s="17">
        <f t="shared" si="15"/>
        <v>6536</v>
      </c>
      <c r="P291" s="17">
        <f t="shared" si="15"/>
        <v>538</v>
      </c>
      <c r="Q291" s="17">
        <f t="shared" si="15"/>
        <v>3584</v>
      </c>
      <c r="R291" s="17">
        <f t="shared" si="15"/>
        <v>5810</v>
      </c>
      <c r="S291" s="17">
        <f t="shared" si="15"/>
        <v>6536</v>
      </c>
    </row>
    <row r="292" spans="1:19">
      <c r="A292" s="9">
        <v>14550</v>
      </c>
      <c r="B292" s="9">
        <v>95</v>
      </c>
      <c r="C292" s="9">
        <v>3584</v>
      </c>
      <c r="D292" s="9">
        <v>5830</v>
      </c>
      <c r="E292" s="9">
        <v>6559</v>
      </c>
      <c r="F292" s="9">
        <v>538</v>
      </c>
      <c r="G292" s="9">
        <v>3584</v>
      </c>
      <c r="H292" s="9">
        <v>5830</v>
      </c>
      <c r="I292" s="9">
        <v>6559</v>
      </c>
      <c r="K292" s="9">
        <f t="shared" si="14"/>
        <v>14575</v>
      </c>
      <c r="L292" s="17">
        <f t="shared" si="16"/>
        <v>95</v>
      </c>
      <c r="M292" s="17">
        <f t="shared" si="16"/>
        <v>3584</v>
      </c>
      <c r="N292" s="17">
        <f t="shared" si="16"/>
        <v>5830</v>
      </c>
      <c r="O292" s="17">
        <f t="shared" si="15"/>
        <v>6559</v>
      </c>
      <c r="P292" s="17">
        <f t="shared" si="15"/>
        <v>538</v>
      </c>
      <c r="Q292" s="17">
        <f t="shared" si="15"/>
        <v>3584</v>
      </c>
      <c r="R292" s="17">
        <f t="shared" si="15"/>
        <v>5830</v>
      </c>
      <c r="S292" s="17">
        <f t="shared" si="15"/>
        <v>6559</v>
      </c>
    </row>
    <row r="293" spans="1:19">
      <c r="A293" s="9">
        <v>14600</v>
      </c>
      <c r="B293" s="9">
        <v>91</v>
      </c>
      <c r="C293" s="9">
        <v>3584</v>
      </c>
      <c r="D293" s="9">
        <v>5850</v>
      </c>
      <c r="E293" s="9">
        <v>6581</v>
      </c>
      <c r="F293" s="9">
        <v>538</v>
      </c>
      <c r="G293" s="9">
        <v>3584</v>
      </c>
      <c r="H293" s="9">
        <v>5850</v>
      </c>
      <c r="I293" s="9">
        <v>6581</v>
      </c>
      <c r="K293" s="9">
        <f t="shared" si="14"/>
        <v>14625</v>
      </c>
      <c r="L293" s="17">
        <f t="shared" si="16"/>
        <v>91</v>
      </c>
      <c r="M293" s="17">
        <f t="shared" si="16"/>
        <v>3584</v>
      </c>
      <c r="N293" s="17">
        <f t="shared" si="16"/>
        <v>5850</v>
      </c>
      <c r="O293" s="17">
        <f t="shared" si="15"/>
        <v>6581</v>
      </c>
      <c r="P293" s="17">
        <f t="shared" si="15"/>
        <v>538</v>
      </c>
      <c r="Q293" s="17">
        <f t="shared" si="15"/>
        <v>3584</v>
      </c>
      <c r="R293" s="17">
        <f t="shared" si="15"/>
        <v>5850</v>
      </c>
      <c r="S293" s="17">
        <f t="shared" si="15"/>
        <v>6581</v>
      </c>
    </row>
    <row r="294" spans="1:19">
      <c r="A294" s="9">
        <v>14650</v>
      </c>
      <c r="B294" s="9">
        <v>88</v>
      </c>
      <c r="C294" s="9">
        <v>3584</v>
      </c>
      <c r="D294" s="9">
        <v>5870</v>
      </c>
      <c r="E294" s="9">
        <v>6604</v>
      </c>
      <c r="F294" s="9">
        <v>538</v>
      </c>
      <c r="G294" s="9">
        <v>3584</v>
      </c>
      <c r="H294" s="9">
        <v>5870</v>
      </c>
      <c r="I294" s="9">
        <v>6604</v>
      </c>
      <c r="K294" s="9">
        <f t="shared" si="14"/>
        <v>14675</v>
      </c>
      <c r="L294" s="17">
        <f t="shared" si="16"/>
        <v>88</v>
      </c>
      <c r="M294" s="17">
        <f t="shared" si="16"/>
        <v>3584</v>
      </c>
      <c r="N294" s="17">
        <f t="shared" si="16"/>
        <v>5870</v>
      </c>
      <c r="O294" s="17">
        <f t="shared" si="15"/>
        <v>6604</v>
      </c>
      <c r="P294" s="17">
        <f t="shared" si="15"/>
        <v>538</v>
      </c>
      <c r="Q294" s="17">
        <f t="shared" si="15"/>
        <v>3584</v>
      </c>
      <c r="R294" s="17">
        <f t="shared" si="15"/>
        <v>5870</v>
      </c>
      <c r="S294" s="17">
        <f t="shared" si="15"/>
        <v>6604</v>
      </c>
    </row>
    <row r="295" spans="1:19">
      <c r="A295" s="9">
        <v>14700</v>
      </c>
      <c r="B295" s="9">
        <v>84</v>
      </c>
      <c r="C295" s="9">
        <v>3584</v>
      </c>
      <c r="D295" s="9">
        <v>5890</v>
      </c>
      <c r="E295" s="9">
        <v>6626</v>
      </c>
      <c r="F295" s="9">
        <v>534</v>
      </c>
      <c r="G295" s="9">
        <v>3584</v>
      </c>
      <c r="H295" s="9">
        <v>5890</v>
      </c>
      <c r="I295" s="9">
        <v>6626</v>
      </c>
      <c r="K295" s="9">
        <f t="shared" si="14"/>
        <v>14725</v>
      </c>
      <c r="L295" s="17">
        <f t="shared" si="16"/>
        <v>84</v>
      </c>
      <c r="M295" s="17">
        <f t="shared" si="16"/>
        <v>3584</v>
      </c>
      <c r="N295" s="17">
        <f t="shared" si="16"/>
        <v>5890</v>
      </c>
      <c r="O295" s="17">
        <f t="shared" si="15"/>
        <v>6626</v>
      </c>
      <c r="P295" s="17">
        <f t="shared" si="15"/>
        <v>534</v>
      </c>
      <c r="Q295" s="17">
        <f t="shared" si="15"/>
        <v>3584</v>
      </c>
      <c r="R295" s="17">
        <f t="shared" si="15"/>
        <v>5890</v>
      </c>
      <c r="S295" s="17">
        <f t="shared" si="15"/>
        <v>6626</v>
      </c>
    </row>
    <row r="296" spans="1:19">
      <c r="A296" s="9">
        <v>14750</v>
      </c>
      <c r="B296" s="9">
        <v>80</v>
      </c>
      <c r="C296" s="9">
        <v>3584</v>
      </c>
      <c r="D296" s="9">
        <v>5910</v>
      </c>
      <c r="E296" s="9">
        <v>6649</v>
      </c>
      <c r="F296" s="9">
        <v>531</v>
      </c>
      <c r="G296" s="9">
        <v>3584</v>
      </c>
      <c r="H296" s="9">
        <v>5910</v>
      </c>
      <c r="I296" s="9">
        <v>6649</v>
      </c>
      <c r="K296" s="9">
        <f t="shared" si="14"/>
        <v>14775</v>
      </c>
      <c r="L296" s="17">
        <f t="shared" si="16"/>
        <v>80</v>
      </c>
      <c r="M296" s="17">
        <f t="shared" si="16"/>
        <v>3584</v>
      </c>
      <c r="N296" s="17">
        <f t="shared" si="16"/>
        <v>5910</v>
      </c>
      <c r="O296" s="17">
        <f t="shared" si="15"/>
        <v>6649</v>
      </c>
      <c r="P296" s="17">
        <f t="shared" si="15"/>
        <v>531</v>
      </c>
      <c r="Q296" s="17">
        <f t="shared" si="15"/>
        <v>3584</v>
      </c>
      <c r="R296" s="17">
        <f t="shared" si="15"/>
        <v>5910</v>
      </c>
      <c r="S296" s="17">
        <f t="shared" si="15"/>
        <v>6649</v>
      </c>
    </row>
    <row r="297" spans="1:19">
      <c r="A297" s="9">
        <v>14800</v>
      </c>
      <c r="B297" s="9">
        <v>76</v>
      </c>
      <c r="C297" s="9">
        <v>3584</v>
      </c>
      <c r="D297" s="9">
        <v>5920</v>
      </c>
      <c r="E297" s="9">
        <v>6660</v>
      </c>
      <c r="F297" s="9">
        <v>527</v>
      </c>
      <c r="G297" s="9">
        <v>3584</v>
      </c>
      <c r="H297" s="9">
        <v>5920</v>
      </c>
      <c r="I297" s="9">
        <v>6660</v>
      </c>
      <c r="K297" s="9">
        <f t="shared" si="14"/>
        <v>14825</v>
      </c>
      <c r="L297" s="17">
        <f t="shared" si="16"/>
        <v>76</v>
      </c>
      <c r="M297" s="17">
        <f t="shared" si="16"/>
        <v>3584</v>
      </c>
      <c r="N297" s="17">
        <f t="shared" si="16"/>
        <v>5920</v>
      </c>
      <c r="O297" s="17">
        <f t="shared" si="15"/>
        <v>6660</v>
      </c>
      <c r="P297" s="17">
        <f t="shared" si="15"/>
        <v>527</v>
      </c>
      <c r="Q297" s="17">
        <f t="shared" si="15"/>
        <v>3584</v>
      </c>
      <c r="R297" s="17">
        <f t="shared" si="15"/>
        <v>5920</v>
      </c>
      <c r="S297" s="17">
        <f t="shared" si="15"/>
        <v>6660</v>
      </c>
    </row>
    <row r="298" spans="1:19">
      <c r="A298" s="9">
        <v>14850</v>
      </c>
      <c r="B298" s="9">
        <v>72</v>
      </c>
      <c r="C298" s="9">
        <v>3584</v>
      </c>
      <c r="D298" s="9">
        <v>5920</v>
      </c>
      <c r="E298" s="9">
        <v>6660</v>
      </c>
      <c r="F298" s="9">
        <v>523</v>
      </c>
      <c r="G298" s="9">
        <v>3584</v>
      </c>
      <c r="H298" s="9">
        <v>5920</v>
      </c>
      <c r="I298" s="9">
        <v>6660</v>
      </c>
      <c r="K298" s="9">
        <f t="shared" si="14"/>
        <v>14875</v>
      </c>
      <c r="L298" s="17">
        <f t="shared" si="16"/>
        <v>72</v>
      </c>
      <c r="M298" s="17">
        <f t="shared" si="16"/>
        <v>3584</v>
      </c>
      <c r="N298" s="17">
        <f t="shared" si="16"/>
        <v>5920</v>
      </c>
      <c r="O298" s="17">
        <f t="shared" si="15"/>
        <v>6660</v>
      </c>
      <c r="P298" s="17">
        <f t="shared" si="15"/>
        <v>523</v>
      </c>
      <c r="Q298" s="17">
        <f t="shared" si="15"/>
        <v>3584</v>
      </c>
      <c r="R298" s="17">
        <f t="shared" si="15"/>
        <v>5920</v>
      </c>
      <c r="S298" s="17">
        <f t="shared" si="15"/>
        <v>6660</v>
      </c>
    </row>
    <row r="299" spans="1:19">
      <c r="A299" s="9">
        <v>14900</v>
      </c>
      <c r="B299" s="9">
        <v>68</v>
      </c>
      <c r="C299" s="9">
        <v>3584</v>
      </c>
      <c r="D299" s="9">
        <v>5920</v>
      </c>
      <c r="E299" s="9">
        <v>6660</v>
      </c>
      <c r="F299" s="9">
        <v>519</v>
      </c>
      <c r="G299" s="9">
        <v>3584</v>
      </c>
      <c r="H299" s="9">
        <v>5920</v>
      </c>
      <c r="I299" s="9">
        <v>6660</v>
      </c>
      <c r="K299" s="9">
        <f t="shared" si="14"/>
        <v>14925</v>
      </c>
      <c r="L299" s="17">
        <f t="shared" si="16"/>
        <v>68</v>
      </c>
      <c r="M299" s="17">
        <f t="shared" si="16"/>
        <v>3584</v>
      </c>
      <c r="N299" s="17">
        <f t="shared" si="16"/>
        <v>5920</v>
      </c>
      <c r="O299" s="17">
        <f t="shared" si="15"/>
        <v>6660</v>
      </c>
      <c r="P299" s="17">
        <f t="shared" si="15"/>
        <v>519</v>
      </c>
      <c r="Q299" s="17">
        <f t="shared" si="15"/>
        <v>3584</v>
      </c>
      <c r="R299" s="17">
        <f t="shared" si="15"/>
        <v>5920</v>
      </c>
      <c r="S299" s="17">
        <f t="shared" si="15"/>
        <v>6660</v>
      </c>
    </row>
    <row r="300" spans="1:19">
      <c r="A300" s="9">
        <v>14950</v>
      </c>
      <c r="B300" s="9">
        <v>65</v>
      </c>
      <c r="C300" s="9">
        <v>3584</v>
      </c>
      <c r="D300" s="9">
        <v>5920</v>
      </c>
      <c r="E300" s="9">
        <v>6660</v>
      </c>
      <c r="F300" s="9">
        <v>515</v>
      </c>
      <c r="G300" s="9">
        <v>3584</v>
      </c>
      <c r="H300" s="9">
        <v>5920</v>
      </c>
      <c r="I300" s="9">
        <v>6660</v>
      </c>
      <c r="K300" s="9">
        <f t="shared" si="14"/>
        <v>14975</v>
      </c>
      <c r="L300" s="17">
        <f t="shared" si="16"/>
        <v>65</v>
      </c>
      <c r="M300" s="17">
        <f t="shared" si="16"/>
        <v>3584</v>
      </c>
      <c r="N300" s="17">
        <f t="shared" si="16"/>
        <v>5920</v>
      </c>
      <c r="O300" s="17">
        <f t="shared" si="15"/>
        <v>6660</v>
      </c>
      <c r="P300" s="17">
        <f t="shared" si="15"/>
        <v>515</v>
      </c>
      <c r="Q300" s="17">
        <f t="shared" si="15"/>
        <v>3584</v>
      </c>
      <c r="R300" s="17">
        <f t="shared" si="15"/>
        <v>5920</v>
      </c>
      <c r="S300" s="17">
        <f t="shared" si="15"/>
        <v>6660</v>
      </c>
    </row>
    <row r="301" spans="1:19">
      <c r="A301" s="9">
        <v>15000</v>
      </c>
      <c r="B301" s="9">
        <v>61</v>
      </c>
      <c r="C301" s="9">
        <v>3584</v>
      </c>
      <c r="D301" s="9">
        <v>5920</v>
      </c>
      <c r="E301" s="9">
        <v>6660</v>
      </c>
      <c r="F301" s="9">
        <v>511</v>
      </c>
      <c r="G301" s="9">
        <v>3584</v>
      </c>
      <c r="H301" s="9">
        <v>5920</v>
      </c>
      <c r="I301" s="9">
        <v>6660</v>
      </c>
      <c r="K301" s="9">
        <f t="shared" si="14"/>
        <v>15025</v>
      </c>
      <c r="L301" s="17">
        <f t="shared" si="16"/>
        <v>61</v>
      </c>
      <c r="M301" s="17">
        <f t="shared" si="16"/>
        <v>3584</v>
      </c>
      <c r="N301" s="17">
        <f t="shared" si="16"/>
        <v>5920</v>
      </c>
      <c r="O301" s="17">
        <f t="shared" si="15"/>
        <v>6660</v>
      </c>
      <c r="P301" s="17">
        <f t="shared" si="15"/>
        <v>511</v>
      </c>
      <c r="Q301" s="17">
        <f t="shared" si="15"/>
        <v>3584</v>
      </c>
      <c r="R301" s="17">
        <f t="shared" si="15"/>
        <v>5920</v>
      </c>
      <c r="S301" s="17">
        <f t="shared" si="15"/>
        <v>6660</v>
      </c>
    </row>
    <row r="302" spans="1:19">
      <c r="A302" s="9">
        <v>15050</v>
      </c>
      <c r="B302" s="9">
        <v>57</v>
      </c>
      <c r="C302" s="9">
        <v>3584</v>
      </c>
      <c r="D302" s="9">
        <v>5920</v>
      </c>
      <c r="E302" s="9">
        <v>6660</v>
      </c>
      <c r="F302" s="9">
        <v>508</v>
      </c>
      <c r="G302" s="9">
        <v>3584</v>
      </c>
      <c r="H302" s="9">
        <v>5920</v>
      </c>
      <c r="I302" s="9">
        <v>6660</v>
      </c>
      <c r="K302" s="9">
        <f t="shared" si="14"/>
        <v>15075</v>
      </c>
      <c r="L302" s="17">
        <f t="shared" si="16"/>
        <v>57</v>
      </c>
      <c r="M302" s="17">
        <f t="shared" si="16"/>
        <v>3584</v>
      </c>
      <c r="N302" s="17">
        <f t="shared" si="16"/>
        <v>5920</v>
      </c>
      <c r="O302" s="17">
        <f t="shared" si="15"/>
        <v>6660</v>
      </c>
      <c r="P302" s="17">
        <f t="shared" si="15"/>
        <v>508</v>
      </c>
      <c r="Q302" s="17">
        <f t="shared" si="15"/>
        <v>3584</v>
      </c>
      <c r="R302" s="17">
        <f t="shared" si="15"/>
        <v>5920</v>
      </c>
      <c r="S302" s="17">
        <f t="shared" si="15"/>
        <v>6660</v>
      </c>
    </row>
    <row r="303" spans="1:19">
      <c r="A303" s="9">
        <v>15100</v>
      </c>
      <c r="B303" s="9">
        <v>53</v>
      </c>
      <c r="C303" s="9">
        <v>3584</v>
      </c>
      <c r="D303" s="9">
        <v>5920</v>
      </c>
      <c r="E303" s="9">
        <v>6660</v>
      </c>
      <c r="F303" s="9">
        <v>504</v>
      </c>
      <c r="G303" s="9">
        <v>3584</v>
      </c>
      <c r="H303" s="9">
        <v>5920</v>
      </c>
      <c r="I303" s="9">
        <v>6660</v>
      </c>
      <c r="K303" s="9">
        <f t="shared" si="14"/>
        <v>15125</v>
      </c>
      <c r="L303" s="17">
        <f t="shared" si="16"/>
        <v>53</v>
      </c>
      <c r="M303" s="17">
        <f t="shared" si="16"/>
        <v>3584</v>
      </c>
      <c r="N303" s="17">
        <f t="shared" si="16"/>
        <v>5920</v>
      </c>
      <c r="O303" s="17">
        <f t="shared" si="15"/>
        <v>6660</v>
      </c>
      <c r="P303" s="17">
        <f t="shared" si="15"/>
        <v>504</v>
      </c>
      <c r="Q303" s="17">
        <f t="shared" si="15"/>
        <v>3584</v>
      </c>
      <c r="R303" s="17">
        <f t="shared" si="15"/>
        <v>5920</v>
      </c>
      <c r="S303" s="17">
        <f t="shared" si="15"/>
        <v>6660</v>
      </c>
    </row>
    <row r="304" spans="1:19">
      <c r="A304" s="9">
        <v>15150</v>
      </c>
      <c r="B304" s="9">
        <v>49</v>
      </c>
      <c r="C304" s="9">
        <v>3584</v>
      </c>
      <c r="D304" s="9">
        <v>5920</v>
      </c>
      <c r="E304" s="9">
        <v>6660</v>
      </c>
      <c r="F304" s="9">
        <v>500</v>
      </c>
      <c r="G304" s="9">
        <v>3584</v>
      </c>
      <c r="H304" s="9">
        <v>5920</v>
      </c>
      <c r="I304" s="9">
        <v>6660</v>
      </c>
      <c r="K304" s="9">
        <f t="shared" si="14"/>
        <v>15175</v>
      </c>
      <c r="L304" s="17">
        <f t="shared" si="16"/>
        <v>49</v>
      </c>
      <c r="M304" s="17">
        <f t="shared" si="16"/>
        <v>3584</v>
      </c>
      <c r="N304" s="17">
        <f t="shared" si="16"/>
        <v>5920</v>
      </c>
      <c r="O304" s="17">
        <f t="shared" si="15"/>
        <v>6660</v>
      </c>
      <c r="P304" s="17">
        <f t="shared" si="15"/>
        <v>500</v>
      </c>
      <c r="Q304" s="17">
        <f t="shared" si="15"/>
        <v>3584</v>
      </c>
      <c r="R304" s="17">
        <f t="shared" si="15"/>
        <v>5920</v>
      </c>
      <c r="S304" s="17">
        <f t="shared" si="15"/>
        <v>6660</v>
      </c>
    </row>
    <row r="305" spans="1:19">
      <c r="A305" s="9">
        <v>15200</v>
      </c>
      <c r="B305" s="9">
        <v>46</v>
      </c>
      <c r="C305" s="9">
        <v>3584</v>
      </c>
      <c r="D305" s="9">
        <v>5920</v>
      </c>
      <c r="E305" s="9">
        <v>6660</v>
      </c>
      <c r="F305" s="9">
        <v>496</v>
      </c>
      <c r="G305" s="9">
        <v>3584</v>
      </c>
      <c r="H305" s="9">
        <v>5920</v>
      </c>
      <c r="I305" s="9">
        <v>6660</v>
      </c>
      <c r="K305" s="9">
        <f t="shared" si="14"/>
        <v>15225</v>
      </c>
      <c r="L305" s="17">
        <f t="shared" si="16"/>
        <v>46</v>
      </c>
      <c r="M305" s="17">
        <f t="shared" si="16"/>
        <v>3584</v>
      </c>
      <c r="N305" s="17">
        <f t="shared" si="16"/>
        <v>5920</v>
      </c>
      <c r="O305" s="17">
        <f t="shared" si="15"/>
        <v>6660</v>
      </c>
      <c r="P305" s="17">
        <f t="shared" si="15"/>
        <v>496</v>
      </c>
      <c r="Q305" s="17">
        <f t="shared" si="15"/>
        <v>3584</v>
      </c>
      <c r="R305" s="17">
        <f t="shared" si="15"/>
        <v>5920</v>
      </c>
      <c r="S305" s="17">
        <f t="shared" si="15"/>
        <v>6660</v>
      </c>
    </row>
    <row r="306" spans="1:19">
      <c r="A306" s="9">
        <v>15250</v>
      </c>
      <c r="B306" s="9">
        <v>42</v>
      </c>
      <c r="C306" s="9">
        <v>3584</v>
      </c>
      <c r="D306" s="9">
        <v>5920</v>
      </c>
      <c r="E306" s="9">
        <v>6660</v>
      </c>
      <c r="F306" s="9">
        <v>492</v>
      </c>
      <c r="G306" s="9">
        <v>3584</v>
      </c>
      <c r="H306" s="9">
        <v>5920</v>
      </c>
      <c r="I306" s="9">
        <v>6660</v>
      </c>
      <c r="K306" s="9">
        <f t="shared" si="14"/>
        <v>15275</v>
      </c>
      <c r="L306" s="17">
        <f t="shared" si="16"/>
        <v>42</v>
      </c>
      <c r="M306" s="17">
        <f t="shared" si="16"/>
        <v>3584</v>
      </c>
      <c r="N306" s="17">
        <f t="shared" si="16"/>
        <v>5920</v>
      </c>
      <c r="O306" s="17">
        <f t="shared" si="15"/>
        <v>6660</v>
      </c>
      <c r="P306" s="17">
        <f t="shared" si="15"/>
        <v>492</v>
      </c>
      <c r="Q306" s="17">
        <f t="shared" si="15"/>
        <v>3584</v>
      </c>
      <c r="R306" s="17">
        <f t="shared" si="15"/>
        <v>5920</v>
      </c>
      <c r="S306" s="17">
        <f t="shared" si="15"/>
        <v>6660</v>
      </c>
    </row>
    <row r="307" spans="1:19">
      <c r="A307" s="9">
        <v>15300</v>
      </c>
      <c r="B307" s="9">
        <v>38</v>
      </c>
      <c r="C307" s="9">
        <v>3584</v>
      </c>
      <c r="D307" s="9">
        <v>5920</v>
      </c>
      <c r="E307" s="9">
        <v>6660</v>
      </c>
      <c r="F307" s="9">
        <v>488</v>
      </c>
      <c r="G307" s="9">
        <v>3584</v>
      </c>
      <c r="H307" s="9">
        <v>5920</v>
      </c>
      <c r="I307" s="9">
        <v>6660</v>
      </c>
      <c r="K307" s="9">
        <f t="shared" si="14"/>
        <v>15325</v>
      </c>
      <c r="L307" s="17">
        <f t="shared" si="16"/>
        <v>38</v>
      </c>
      <c r="M307" s="17">
        <f t="shared" si="16"/>
        <v>3584</v>
      </c>
      <c r="N307" s="17">
        <f t="shared" si="16"/>
        <v>5920</v>
      </c>
      <c r="O307" s="17">
        <f t="shared" si="15"/>
        <v>6660</v>
      </c>
      <c r="P307" s="17">
        <f t="shared" si="15"/>
        <v>488</v>
      </c>
      <c r="Q307" s="17">
        <f t="shared" si="15"/>
        <v>3584</v>
      </c>
      <c r="R307" s="17">
        <f t="shared" si="15"/>
        <v>5920</v>
      </c>
      <c r="S307" s="17">
        <f t="shared" si="15"/>
        <v>6660</v>
      </c>
    </row>
    <row r="308" spans="1:19">
      <c r="A308" s="9">
        <v>15350</v>
      </c>
      <c r="B308" s="9">
        <v>34</v>
      </c>
      <c r="C308" s="9">
        <v>3584</v>
      </c>
      <c r="D308" s="9">
        <v>5920</v>
      </c>
      <c r="E308" s="9">
        <v>6660</v>
      </c>
      <c r="F308" s="9">
        <v>485</v>
      </c>
      <c r="G308" s="9">
        <v>3584</v>
      </c>
      <c r="H308" s="9">
        <v>5920</v>
      </c>
      <c r="I308" s="9">
        <v>6660</v>
      </c>
      <c r="K308" s="9">
        <f t="shared" si="14"/>
        <v>15375</v>
      </c>
      <c r="L308" s="17">
        <f t="shared" si="16"/>
        <v>34</v>
      </c>
      <c r="M308" s="17">
        <f t="shared" si="16"/>
        <v>3584</v>
      </c>
      <c r="N308" s="17">
        <f t="shared" si="16"/>
        <v>5920</v>
      </c>
      <c r="O308" s="17">
        <f t="shared" si="15"/>
        <v>6660</v>
      </c>
      <c r="P308" s="17">
        <f t="shared" si="15"/>
        <v>485</v>
      </c>
      <c r="Q308" s="17">
        <f t="shared" si="15"/>
        <v>3584</v>
      </c>
      <c r="R308" s="17">
        <f t="shared" si="15"/>
        <v>5920</v>
      </c>
      <c r="S308" s="17">
        <f t="shared" si="15"/>
        <v>6660</v>
      </c>
    </row>
    <row r="309" spans="1:19">
      <c r="A309" s="9">
        <v>15400</v>
      </c>
      <c r="B309" s="9">
        <v>30</v>
      </c>
      <c r="C309" s="9">
        <v>3584</v>
      </c>
      <c r="D309" s="9">
        <v>5920</v>
      </c>
      <c r="E309" s="9">
        <v>6660</v>
      </c>
      <c r="F309" s="9">
        <v>481</v>
      </c>
      <c r="G309" s="9">
        <v>3584</v>
      </c>
      <c r="H309" s="9">
        <v>5920</v>
      </c>
      <c r="I309" s="9">
        <v>6660</v>
      </c>
      <c r="K309" s="9">
        <f t="shared" si="14"/>
        <v>15425</v>
      </c>
      <c r="L309" s="17">
        <f t="shared" si="16"/>
        <v>30</v>
      </c>
      <c r="M309" s="17">
        <f t="shared" si="16"/>
        <v>3584</v>
      </c>
      <c r="N309" s="17">
        <f t="shared" si="16"/>
        <v>5920</v>
      </c>
      <c r="O309" s="17">
        <f t="shared" si="15"/>
        <v>6660</v>
      </c>
      <c r="P309" s="17">
        <f t="shared" si="15"/>
        <v>481</v>
      </c>
      <c r="Q309" s="17">
        <f t="shared" si="15"/>
        <v>3584</v>
      </c>
      <c r="R309" s="17">
        <f t="shared" si="15"/>
        <v>5920</v>
      </c>
      <c r="S309" s="17">
        <f t="shared" si="15"/>
        <v>6660</v>
      </c>
    </row>
    <row r="310" spans="1:19">
      <c r="A310" s="9">
        <v>15450</v>
      </c>
      <c r="B310" s="9">
        <v>26</v>
      </c>
      <c r="C310" s="9">
        <v>3584</v>
      </c>
      <c r="D310" s="9">
        <v>5920</v>
      </c>
      <c r="E310" s="9">
        <v>6660</v>
      </c>
      <c r="F310" s="9">
        <v>477</v>
      </c>
      <c r="G310" s="9">
        <v>3584</v>
      </c>
      <c r="H310" s="9">
        <v>5920</v>
      </c>
      <c r="I310" s="9">
        <v>6660</v>
      </c>
      <c r="K310" s="9">
        <f t="shared" si="14"/>
        <v>15475</v>
      </c>
      <c r="L310" s="17">
        <f t="shared" si="16"/>
        <v>26</v>
      </c>
      <c r="M310" s="17">
        <f t="shared" si="16"/>
        <v>3584</v>
      </c>
      <c r="N310" s="17">
        <f t="shared" si="16"/>
        <v>5920</v>
      </c>
      <c r="O310" s="17">
        <f t="shared" si="15"/>
        <v>6660</v>
      </c>
      <c r="P310" s="17">
        <f t="shared" si="15"/>
        <v>477</v>
      </c>
      <c r="Q310" s="17">
        <f t="shared" si="15"/>
        <v>3584</v>
      </c>
      <c r="R310" s="17">
        <f t="shared" si="15"/>
        <v>5920</v>
      </c>
      <c r="S310" s="17">
        <f t="shared" si="15"/>
        <v>6660</v>
      </c>
    </row>
    <row r="311" spans="1:19">
      <c r="A311" s="9">
        <v>15500</v>
      </c>
      <c r="B311" s="9">
        <v>23</v>
      </c>
      <c r="C311" s="9">
        <v>3584</v>
      </c>
      <c r="D311" s="9">
        <v>5920</v>
      </c>
      <c r="E311" s="9">
        <v>6660</v>
      </c>
      <c r="F311" s="9">
        <v>473</v>
      </c>
      <c r="G311" s="9">
        <v>3584</v>
      </c>
      <c r="H311" s="9">
        <v>5920</v>
      </c>
      <c r="I311" s="9">
        <v>6660</v>
      </c>
      <c r="K311" s="9">
        <f t="shared" si="14"/>
        <v>15525</v>
      </c>
      <c r="L311" s="17">
        <f t="shared" si="16"/>
        <v>23</v>
      </c>
      <c r="M311" s="17">
        <f t="shared" si="16"/>
        <v>3584</v>
      </c>
      <c r="N311" s="17">
        <f t="shared" si="16"/>
        <v>5920</v>
      </c>
      <c r="O311" s="17">
        <f t="shared" si="15"/>
        <v>6660</v>
      </c>
      <c r="P311" s="17">
        <f t="shared" si="15"/>
        <v>473</v>
      </c>
      <c r="Q311" s="17">
        <f t="shared" si="15"/>
        <v>3584</v>
      </c>
      <c r="R311" s="17">
        <f t="shared" si="15"/>
        <v>5920</v>
      </c>
      <c r="S311" s="17">
        <f t="shared" si="15"/>
        <v>6660</v>
      </c>
    </row>
    <row r="312" spans="1:19">
      <c r="A312" s="9">
        <v>15550</v>
      </c>
      <c r="B312" s="9">
        <v>19</v>
      </c>
      <c r="C312" s="9">
        <v>3584</v>
      </c>
      <c r="D312" s="9">
        <v>5920</v>
      </c>
      <c r="E312" s="9">
        <v>6660</v>
      </c>
      <c r="F312" s="9">
        <v>469</v>
      </c>
      <c r="G312" s="9">
        <v>3584</v>
      </c>
      <c r="H312" s="9">
        <v>5920</v>
      </c>
      <c r="I312" s="9">
        <v>6660</v>
      </c>
      <c r="K312" s="9">
        <f t="shared" si="14"/>
        <v>15575</v>
      </c>
      <c r="L312" s="17">
        <f t="shared" si="16"/>
        <v>19</v>
      </c>
      <c r="M312" s="17">
        <f t="shared" si="16"/>
        <v>3584</v>
      </c>
      <c r="N312" s="17">
        <f t="shared" si="16"/>
        <v>5920</v>
      </c>
      <c r="O312" s="17">
        <f t="shared" si="15"/>
        <v>6660</v>
      </c>
      <c r="P312" s="17">
        <f t="shared" si="15"/>
        <v>469</v>
      </c>
      <c r="Q312" s="17">
        <f t="shared" si="15"/>
        <v>3584</v>
      </c>
      <c r="R312" s="17">
        <f t="shared" si="15"/>
        <v>5920</v>
      </c>
      <c r="S312" s="17">
        <f t="shared" si="15"/>
        <v>6660</v>
      </c>
    </row>
    <row r="313" spans="1:19">
      <c r="A313" s="9">
        <v>15600</v>
      </c>
      <c r="B313" s="9">
        <v>15</v>
      </c>
      <c r="C313" s="9">
        <v>3584</v>
      </c>
      <c r="D313" s="9">
        <v>5920</v>
      </c>
      <c r="E313" s="9">
        <v>6660</v>
      </c>
      <c r="F313" s="9">
        <v>466</v>
      </c>
      <c r="G313" s="9">
        <v>3584</v>
      </c>
      <c r="H313" s="9">
        <v>5920</v>
      </c>
      <c r="I313" s="9">
        <v>6660</v>
      </c>
      <c r="K313" s="9">
        <f t="shared" si="14"/>
        <v>15625</v>
      </c>
      <c r="L313" s="17">
        <f t="shared" si="16"/>
        <v>15</v>
      </c>
      <c r="M313" s="17">
        <f t="shared" si="16"/>
        <v>3584</v>
      </c>
      <c r="N313" s="17">
        <f t="shared" si="16"/>
        <v>5920</v>
      </c>
      <c r="O313" s="17">
        <f t="shared" si="15"/>
        <v>6660</v>
      </c>
      <c r="P313" s="17">
        <f t="shared" si="15"/>
        <v>466</v>
      </c>
      <c r="Q313" s="17">
        <f t="shared" si="15"/>
        <v>3584</v>
      </c>
      <c r="R313" s="17">
        <f t="shared" si="15"/>
        <v>5920</v>
      </c>
      <c r="S313" s="17">
        <f t="shared" si="15"/>
        <v>6660</v>
      </c>
    </row>
    <row r="314" spans="1:19">
      <c r="A314" s="9">
        <v>15650</v>
      </c>
      <c r="B314" s="9">
        <v>11</v>
      </c>
      <c r="C314" s="9">
        <v>3584</v>
      </c>
      <c r="D314" s="9">
        <v>5920</v>
      </c>
      <c r="E314" s="9">
        <v>6660</v>
      </c>
      <c r="F314" s="9">
        <v>462</v>
      </c>
      <c r="G314" s="9">
        <v>3584</v>
      </c>
      <c r="H314" s="9">
        <v>5920</v>
      </c>
      <c r="I314" s="9">
        <v>6660</v>
      </c>
      <c r="K314" s="9">
        <f t="shared" si="14"/>
        <v>15675</v>
      </c>
      <c r="L314" s="17">
        <f t="shared" si="16"/>
        <v>11</v>
      </c>
      <c r="M314" s="17">
        <f t="shared" si="16"/>
        <v>3584</v>
      </c>
      <c r="N314" s="17">
        <f t="shared" si="16"/>
        <v>5920</v>
      </c>
      <c r="O314" s="17">
        <f t="shared" si="15"/>
        <v>6660</v>
      </c>
      <c r="P314" s="17">
        <f t="shared" si="15"/>
        <v>462</v>
      </c>
      <c r="Q314" s="17">
        <f t="shared" si="15"/>
        <v>3584</v>
      </c>
      <c r="R314" s="17">
        <f t="shared" si="15"/>
        <v>5920</v>
      </c>
      <c r="S314" s="17">
        <f t="shared" si="15"/>
        <v>6660</v>
      </c>
    </row>
    <row r="315" spans="1:19">
      <c r="A315" s="9">
        <v>15700</v>
      </c>
      <c r="B315" s="9">
        <v>7</v>
      </c>
      <c r="C315" s="9">
        <v>3584</v>
      </c>
      <c r="D315" s="9">
        <v>5920</v>
      </c>
      <c r="E315" s="9">
        <v>6660</v>
      </c>
      <c r="F315" s="9">
        <v>458</v>
      </c>
      <c r="G315" s="9">
        <v>3584</v>
      </c>
      <c r="H315" s="9">
        <v>5920</v>
      </c>
      <c r="I315" s="9">
        <v>6660</v>
      </c>
      <c r="K315" s="9">
        <f t="shared" si="14"/>
        <v>15725</v>
      </c>
      <c r="L315" s="17">
        <f t="shared" si="16"/>
        <v>7</v>
      </c>
      <c r="M315" s="17">
        <f t="shared" si="16"/>
        <v>3584</v>
      </c>
      <c r="N315" s="17">
        <f t="shared" si="16"/>
        <v>5920</v>
      </c>
      <c r="O315" s="17">
        <f t="shared" si="16"/>
        <v>6660</v>
      </c>
      <c r="P315" s="17">
        <f t="shared" si="16"/>
        <v>458</v>
      </c>
      <c r="Q315" s="17">
        <f t="shared" si="16"/>
        <v>3584</v>
      </c>
      <c r="R315" s="17">
        <f t="shared" si="16"/>
        <v>5920</v>
      </c>
      <c r="S315" s="17">
        <f t="shared" si="16"/>
        <v>6660</v>
      </c>
    </row>
    <row r="316" spans="1:19">
      <c r="A316" s="9">
        <v>15750</v>
      </c>
      <c r="B316" s="9">
        <v>3</v>
      </c>
      <c r="C316" s="9">
        <v>3584</v>
      </c>
      <c r="D316" s="9">
        <v>5920</v>
      </c>
      <c r="E316" s="9">
        <v>6660</v>
      </c>
      <c r="F316" s="9">
        <v>454</v>
      </c>
      <c r="G316" s="9">
        <v>3584</v>
      </c>
      <c r="H316" s="9">
        <v>5920</v>
      </c>
      <c r="I316" s="9">
        <v>6660</v>
      </c>
      <c r="K316" s="9">
        <f t="shared" si="14"/>
        <v>15775</v>
      </c>
      <c r="L316" s="17">
        <f t="shared" si="16"/>
        <v>3</v>
      </c>
      <c r="M316" s="17">
        <f t="shared" si="16"/>
        <v>3584</v>
      </c>
      <c r="N316" s="17">
        <f t="shared" si="16"/>
        <v>5920</v>
      </c>
      <c r="O316" s="17">
        <f t="shared" si="16"/>
        <v>6660</v>
      </c>
      <c r="P316" s="17">
        <f t="shared" si="16"/>
        <v>454</v>
      </c>
      <c r="Q316" s="17">
        <f t="shared" si="16"/>
        <v>3584</v>
      </c>
      <c r="R316" s="17">
        <f t="shared" si="16"/>
        <v>5920</v>
      </c>
      <c r="S316" s="17">
        <f t="shared" si="16"/>
        <v>6660</v>
      </c>
    </row>
    <row r="317" spans="1:19">
      <c r="A317" s="9">
        <v>15800</v>
      </c>
      <c r="B317" s="9">
        <v>1</v>
      </c>
      <c r="C317" s="9">
        <v>3584</v>
      </c>
      <c r="D317" s="9">
        <v>5920</v>
      </c>
      <c r="E317" s="9">
        <v>6660</v>
      </c>
      <c r="F317" s="9">
        <v>450</v>
      </c>
      <c r="G317" s="9">
        <v>3584</v>
      </c>
      <c r="H317" s="9">
        <v>5920</v>
      </c>
      <c r="I317" s="9">
        <v>6660</v>
      </c>
      <c r="K317" s="9">
        <f t="shared" si="14"/>
        <v>15825</v>
      </c>
      <c r="L317" s="17">
        <f t="shared" si="16"/>
        <v>0</v>
      </c>
      <c r="M317" s="17">
        <f t="shared" si="16"/>
        <v>3584</v>
      </c>
      <c r="N317" s="17">
        <f t="shared" si="16"/>
        <v>5920</v>
      </c>
      <c r="O317" s="17">
        <f t="shared" si="16"/>
        <v>6660</v>
      </c>
      <c r="P317" s="17">
        <f t="shared" si="16"/>
        <v>450</v>
      </c>
      <c r="Q317" s="17">
        <f t="shared" si="16"/>
        <v>3584</v>
      </c>
      <c r="R317" s="17">
        <f t="shared" si="16"/>
        <v>5920</v>
      </c>
      <c r="S317" s="17">
        <f t="shared" si="16"/>
        <v>6660</v>
      </c>
    </row>
    <row r="318" spans="1:19">
      <c r="A318" s="9">
        <v>15850</v>
      </c>
      <c r="B318" s="9">
        <v>0</v>
      </c>
      <c r="C318" s="9">
        <v>3584</v>
      </c>
      <c r="D318" s="9">
        <v>5920</v>
      </c>
      <c r="E318" s="9">
        <v>6660</v>
      </c>
      <c r="F318" s="9">
        <v>446</v>
      </c>
      <c r="G318" s="9">
        <v>3584</v>
      </c>
      <c r="H318" s="9">
        <v>5920</v>
      </c>
      <c r="I318" s="9">
        <v>6660</v>
      </c>
      <c r="K318" s="9">
        <f t="shared" si="14"/>
        <v>15875</v>
      </c>
      <c r="L318" s="17">
        <f t="shared" si="16"/>
        <v>0</v>
      </c>
      <c r="M318" s="17">
        <f t="shared" si="16"/>
        <v>3584</v>
      </c>
      <c r="N318" s="17">
        <f t="shared" si="16"/>
        <v>5920</v>
      </c>
      <c r="O318" s="17">
        <f t="shared" si="16"/>
        <v>6660</v>
      </c>
      <c r="P318" s="17">
        <f t="shared" si="16"/>
        <v>446</v>
      </c>
      <c r="Q318" s="17">
        <f t="shared" si="16"/>
        <v>3584</v>
      </c>
      <c r="R318" s="17">
        <f t="shared" si="16"/>
        <v>5920</v>
      </c>
      <c r="S318" s="17">
        <f t="shared" si="16"/>
        <v>6660</v>
      </c>
    </row>
    <row r="319" spans="1:19">
      <c r="A319" s="9">
        <v>15900</v>
      </c>
      <c r="B319" s="9">
        <v>0</v>
      </c>
      <c r="C319" s="9">
        <v>3584</v>
      </c>
      <c r="D319" s="9">
        <v>5920</v>
      </c>
      <c r="E319" s="9">
        <v>6660</v>
      </c>
      <c r="F319" s="9">
        <v>443</v>
      </c>
      <c r="G319" s="9">
        <v>3584</v>
      </c>
      <c r="H319" s="9">
        <v>5920</v>
      </c>
      <c r="I319" s="9">
        <v>6660</v>
      </c>
      <c r="K319" s="9">
        <f t="shared" si="14"/>
        <v>15925</v>
      </c>
      <c r="L319" s="17">
        <f t="shared" si="16"/>
        <v>0</v>
      </c>
      <c r="M319" s="17">
        <f t="shared" si="16"/>
        <v>3584</v>
      </c>
      <c r="N319" s="17">
        <f t="shared" si="16"/>
        <v>5920</v>
      </c>
      <c r="O319" s="17">
        <f t="shared" si="16"/>
        <v>6660</v>
      </c>
      <c r="P319" s="17">
        <f t="shared" si="16"/>
        <v>443</v>
      </c>
      <c r="Q319" s="17">
        <f t="shared" si="16"/>
        <v>3584</v>
      </c>
      <c r="R319" s="17">
        <f t="shared" si="16"/>
        <v>5920</v>
      </c>
      <c r="S319" s="17">
        <f t="shared" si="16"/>
        <v>6660</v>
      </c>
    </row>
    <row r="320" spans="1:19">
      <c r="A320" s="9">
        <v>15950</v>
      </c>
      <c r="B320" s="9">
        <v>0</v>
      </c>
      <c r="C320" s="9">
        <v>3584</v>
      </c>
      <c r="D320" s="9">
        <v>5920</v>
      </c>
      <c r="E320" s="9">
        <v>6660</v>
      </c>
      <c r="F320" s="9">
        <v>439</v>
      </c>
      <c r="G320" s="9">
        <v>3584</v>
      </c>
      <c r="H320" s="9">
        <v>5920</v>
      </c>
      <c r="I320" s="9">
        <v>6660</v>
      </c>
      <c r="K320" s="9">
        <f t="shared" si="14"/>
        <v>15975</v>
      </c>
      <c r="L320" s="17">
        <f t="shared" si="16"/>
        <v>0</v>
      </c>
      <c r="M320" s="17">
        <f t="shared" si="16"/>
        <v>3584</v>
      </c>
      <c r="N320" s="17">
        <f t="shared" si="16"/>
        <v>5920</v>
      </c>
      <c r="O320" s="17">
        <f t="shared" si="16"/>
        <v>6660</v>
      </c>
      <c r="P320" s="17">
        <f t="shared" si="16"/>
        <v>439</v>
      </c>
      <c r="Q320" s="17">
        <f t="shared" si="16"/>
        <v>3584</v>
      </c>
      <c r="R320" s="17">
        <f t="shared" si="16"/>
        <v>5920</v>
      </c>
      <c r="S320" s="17">
        <f t="shared" si="16"/>
        <v>6660</v>
      </c>
    </row>
    <row r="321" spans="1:19">
      <c r="A321" s="9">
        <v>16000</v>
      </c>
      <c r="B321" s="9">
        <v>0</v>
      </c>
      <c r="C321" s="9">
        <v>3584</v>
      </c>
      <c r="D321" s="9">
        <v>5920</v>
      </c>
      <c r="E321" s="9">
        <v>6660</v>
      </c>
      <c r="F321" s="9">
        <v>435</v>
      </c>
      <c r="G321" s="9">
        <v>3584</v>
      </c>
      <c r="H321" s="9">
        <v>5920</v>
      </c>
      <c r="I321" s="9">
        <v>6660</v>
      </c>
      <c r="K321" s="9">
        <f t="shared" si="14"/>
        <v>16025</v>
      </c>
      <c r="L321" s="17">
        <f t="shared" si="16"/>
        <v>0</v>
      </c>
      <c r="M321" s="17">
        <f t="shared" si="16"/>
        <v>3584</v>
      </c>
      <c r="N321" s="17">
        <f t="shared" si="16"/>
        <v>5920</v>
      </c>
      <c r="O321" s="17">
        <f t="shared" si="16"/>
        <v>6660</v>
      </c>
      <c r="P321" s="17">
        <f t="shared" si="16"/>
        <v>435</v>
      </c>
      <c r="Q321" s="17">
        <f t="shared" si="16"/>
        <v>3584</v>
      </c>
      <c r="R321" s="17">
        <f t="shared" si="16"/>
        <v>5920</v>
      </c>
      <c r="S321" s="17">
        <f t="shared" si="16"/>
        <v>6660</v>
      </c>
    </row>
    <row r="322" spans="1:19">
      <c r="A322" s="9">
        <v>16050</v>
      </c>
      <c r="B322" s="9">
        <v>0</v>
      </c>
      <c r="C322" s="9">
        <v>3584</v>
      </c>
      <c r="D322" s="9">
        <v>5920</v>
      </c>
      <c r="E322" s="9">
        <v>6660</v>
      </c>
      <c r="F322" s="9">
        <v>431</v>
      </c>
      <c r="G322" s="9">
        <v>3584</v>
      </c>
      <c r="H322" s="9">
        <v>5920</v>
      </c>
      <c r="I322" s="9">
        <v>6660</v>
      </c>
      <c r="K322" s="9">
        <f t="shared" ref="K322:K385" si="17">50*ROUND((A322-25)/50,0)+25</f>
        <v>16075</v>
      </c>
      <c r="L322" s="17">
        <f t="shared" si="16"/>
        <v>0</v>
      </c>
      <c r="M322" s="17">
        <f t="shared" si="16"/>
        <v>3584</v>
      </c>
      <c r="N322" s="17">
        <f t="shared" si="16"/>
        <v>5920</v>
      </c>
      <c r="O322" s="17">
        <f t="shared" si="16"/>
        <v>6660</v>
      </c>
      <c r="P322" s="17">
        <f t="shared" si="16"/>
        <v>431</v>
      </c>
      <c r="Q322" s="17">
        <f t="shared" si="16"/>
        <v>3584</v>
      </c>
      <c r="R322" s="17">
        <f t="shared" si="16"/>
        <v>5920</v>
      </c>
      <c r="S322" s="17">
        <f t="shared" si="16"/>
        <v>6660</v>
      </c>
    </row>
    <row r="323" spans="1:19">
      <c r="A323" s="9">
        <v>16100</v>
      </c>
      <c r="B323" s="9">
        <v>0</v>
      </c>
      <c r="C323" s="9">
        <v>3584</v>
      </c>
      <c r="D323" s="9">
        <v>5920</v>
      </c>
      <c r="E323" s="9">
        <v>6660</v>
      </c>
      <c r="F323" s="9">
        <v>427</v>
      </c>
      <c r="G323" s="9">
        <v>3584</v>
      </c>
      <c r="H323" s="9">
        <v>5920</v>
      </c>
      <c r="I323" s="9">
        <v>6660</v>
      </c>
      <c r="K323" s="9">
        <f t="shared" si="17"/>
        <v>16125</v>
      </c>
      <c r="L323" s="17">
        <f t="shared" si="16"/>
        <v>0</v>
      </c>
      <c r="M323" s="17">
        <f t="shared" si="16"/>
        <v>3584</v>
      </c>
      <c r="N323" s="17">
        <f t="shared" si="16"/>
        <v>5920</v>
      </c>
      <c r="O323" s="17">
        <f t="shared" si="16"/>
        <v>6660</v>
      </c>
      <c r="P323" s="17">
        <f t="shared" si="16"/>
        <v>427</v>
      </c>
      <c r="Q323" s="17">
        <f t="shared" si="16"/>
        <v>3584</v>
      </c>
      <c r="R323" s="17">
        <f t="shared" si="16"/>
        <v>5920</v>
      </c>
      <c r="S323" s="17">
        <f t="shared" si="16"/>
        <v>6660</v>
      </c>
    </row>
    <row r="324" spans="1:19">
      <c r="A324" s="9">
        <v>16150</v>
      </c>
      <c r="B324" s="9">
        <v>0</v>
      </c>
      <c r="C324" s="9">
        <v>3584</v>
      </c>
      <c r="D324" s="9">
        <v>5920</v>
      </c>
      <c r="E324" s="9">
        <v>6660</v>
      </c>
      <c r="F324" s="9">
        <v>423</v>
      </c>
      <c r="G324" s="9">
        <v>3584</v>
      </c>
      <c r="H324" s="9">
        <v>5920</v>
      </c>
      <c r="I324" s="9">
        <v>6660</v>
      </c>
      <c r="K324" s="9">
        <f t="shared" si="17"/>
        <v>16175</v>
      </c>
      <c r="L324" s="17">
        <f t="shared" si="16"/>
        <v>0</v>
      </c>
      <c r="M324" s="17">
        <f t="shared" si="16"/>
        <v>3584</v>
      </c>
      <c r="N324" s="17">
        <f t="shared" si="16"/>
        <v>5920</v>
      </c>
      <c r="O324" s="17">
        <f t="shared" si="16"/>
        <v>6660</v>
      </c>
      <c r="P324" s="17">
        <f t="shared" si="16"/>
        <v>423</v>
      </c>
      <c r="Q324" s="17">
        <f t="shared" si="16"/>
        <v>3584</v>
      </c>
      <c r="R324" s="17">
        <f t="shared" si="16"/>
        <v>5920</v>
      </c>
      <c r="S324" s="17">
        <f t="shared" si="16"/>
        <v>6660</v>
      </c>
    </row>
    <row r="325" spans="1:19">
      <c r="A325" s="9">
        <v>16200</v>
      </c>
      <c r="B325" s="9">
        <v>0</v>
      </c>
      <c r="C325" s="9">
        <v>3584</v>
      </c>
      <c r="D325" s="9">
        <v>5920</v>
      </c>
      <c r="E325" s="9">
        <v>6660</v>
      </c>
      <c r="F325" s="9">
        <v>420</v>
      </c>
      <c r="G325" s="9">
        <v>3584</v>
      </c>
      <c r="H325" s="9">
        <v>5920</v>
      </c>
      <c r="I325" s="9">
        <v>6660</v>
      </c>
      <c r="K325" s="9">
        <f t="shared" si="17"/>
        <v>16225</v>
      </c>
      <c r="L325" s="17">
        <f t="shared" si="16"/>
        <v>0</v>
      </c>
      <c r="M325" s="17">
        <f t="shared" si="16"/>
        <v>3584</v>
      </c>
      <c r="N325" s="17">
        <f t="shared" si="16"/>
        <v>5920</v>
      </c>
      <c r="O325" s="17">
        <f t="shared" si="16"/>
        <v>6660</v>
      </c>
      <c r="P325" s="17">
        <f t="shared" si="16"/>
        <v>420</v>
      </c>
      <c r="Q325" s="17">
        <f t="shared" si="16"/>
        <v>3584</v>
      </c>
      <c r="R325" s="17">
        <f t="shared" si="16"/>
        <v>5920</v>
      </c>
      <c r="S325" s="17">
        <f t="shared" si="16"/>
        <v>6660</v>
      </c>
    </row>
    <row r="326" spans="1:19">
      <c r="A326" s="9">
        <v>16250</v>
      </c>
      <c r="B326" s="9">
        <v>0</v>
      </c>
      <c r="C326" s="9">
        <v>3584</v>
      </c>
      <c r="D326" s="9">
        <v>5920</v>
      </c>
      <c r="E326" s="9">
        <v>6660</v>
      </c>
      <c r="F326" s="9">
        <v>416</v>
      </c>
      <c r="G326" s="9">
        <v>3584</v>
      </c>
      <c r="H326" s="9">
        <v>5920</v>
      </c>
      <c r="I326" s="9">
        <v>6660</v>
      </c>
      <c r="K326" s="9">
        <f t="shared" si="17"/>
        <v>16275</v>
      </c>
      <c r="L326" s="17">
        <f t="shared" si="16"/>
        <v>0</v>
      </c>
      <c r="M326" s="17">
        <f t="shared" si="16"/>
        <v>3584</v>
      </c>
      <c r="N326" s="17">
        <f t="shared" si="16"/>
        <v>5920</v>
      </c>
      <c r="O326" s="17">
        <f t="shared" si="16"/>
        <v>6660</v>
      </c>
      <c r="P326" s="17">
        <f t="shared" si="16"/>
        <v>416</v>
      </c>
      <c r="Q326" s="17">
        <f t="shared" si="16"/>
        <v>3584</v>
      </c>
      <c r="R326" s="17">
        <f t="shared" si="16"/>
        <v>5920</v>
      </c>
      <c r="S326" s="17">
        <f t="shared" si="16"/>
        <v>6660</v>
      </c>
    </row>
    <row r="327" spans="1:19">
      <c r="A327" s="9">
        <v>16300</v>
      </c>
      <c r="B327" s="9">
        <v>0</v>
      </c>
      <c r="C327" s="9">
        <v>3584</v>
      </c>
      <c r="D327" s="9">
        <v>5920</v>
      </c>
      <c r="E327" s="9">
        <v>6660</v>
      </c>
      <c r="F327" s="9">
        <v>412</v>
      </c>
      <c r="G327" s="9">
        <v>3584</v>
      </c>
      <c r="H327" s="9">
        <v>5920</v>
      </c>
      <c r="I327" s="9">
        <v>6660</v>
      </c>
      <c r="K327" s="9">
        <f t="shared" si="17"/>
        <v>16325</v>
      </c>
      <c r="L327" s="17">
        <f t="shared" si="16"/>
        <v>0</v>
      </c>
      <c r="M327" s="17">
        <f t="shared" si="16"/>
        <v>3584</v>
      </c>
      <c r="N327" s="17">
        <f t="shared" si="16"/>
        <v>5920</v>
      </c>
      <c r="O327" s="17">
        <f t="shared" si="16"/>
        <v>6660</v>
      </c>
      <c r="P327" s="17">
        <f t="shared" si="16"/>
        <v>412</v>
      </c>
      <c r="Q327" s="17">
        <f t="shared" si="16"/>
        <v>3584</v>
      </c>
      <c r="R327" s="17">
        <f t="shared" si="16"/>
        <v>5920</v>
      </c>
      <c r="S327" s="17">
        <f t="shared" si="16"/>
        <v>6660</v>
      </c>
    </row>
    <row r="328" spans="1:19">
      <c r="A328" s="9">
        <v>16350</v>
      </c>
      <c r="B328" s="9">
        <v>0</v>
      </c>
      <c r="C328" s="9">
        <v>3584</v>
      </c>
      <c r="D328" s="9">
        <v>5920</v>
      </c>
      <c r="E328" s="9">
        <v>6660</v>
      </c>
      <c r="F328" s="9">
        <v>408</v>
      </c>
      <c r="G328" s="9">
        <v>3584</v>
      </c>
      <c r="H328" s="9">
        <v>5920</v>
      </c>
      <c r="I328" s="9">
        <v>6660</v>
      </c>
      <c r="K328" s="9">
        <f t="shared" si="17"/>
        <v>16375</v>
      </c>
      <c r="L328" s="17">
        <f t="shared" si="16"/>
        <v>0</v>
      </c>
      <c r="M328" s="17">
        <f t="shared" ref="M328:S364" si="18">ROUND(IF($K328&lt;0,0,IF($K328&lt;V$1,V$2*$K328,IF($K328&lt;V$4,V$3,IF($K328&lt;V$6,V$3-V$5*($K328-V$4),0)))),0)</f>
        <v>3584</v>
      </c>
      <c r="N328" s="17">
        <f t="shared" si="18"/>
        <v>5920</v>
      </c>
      <c r="O328" s="17">
        <f t="shared" si="18"/>
        <v>6660</v>
      </c>
      <c r="P328" s="17">
        <f t="shared" si="18"/>
        <v>408</v>
      </c>
      <c r="Q328" s="17">
        <f t="shared" si="18"/>
        <v>3584</v>
      </c>
      <c r="R328" s="17">
        <f t="shared" si="18"/>
        <v>5920</v>
      </c>
      <c r="S328" s="17">
        <f t="shared" si="18"/>
        <v>6660</v>
      </c>
    </row>
    <row r="329" spans="1:19">
      <c r="A329" s="9">
        <v>16400</v>
      </c>
      <c r="B329" s="9">
        <v>0</v>
      </c>
      <c r="C329" s="9">
        <v>3584</v>
      </c>
      <c r="D329" s="9">
        <v>5920</v>
      </c>
      <c r="E329" s="9">
        <v>6660</v>
      </c>
      <c r="F329" s="9">
        <v>404</v>
      </c>
      <c r="G329" s="9">
        <v>3584</v>
      </c>
      <c r="H329" s="9">
        <v>5920</v>
      </c>
      <c r="I329" s="9">
        <v>6660</v>
      </c>
      <c r="K329" s="9">
        <f t="shared" si="17"/>
        <v>16425</v>
      </c>
      <c r="L329" s="17">
        <f t="shared" ref="L329:O392" si="19">ROUND(IF($K329&lt;0,0,IF($K329&lt;U$1,U$2*$K329,IF($K329&lt;U$4,U$3,IF($K329&lt;U$6,U$3-U$5*($K329-U$4),0)))),0)</f>
        <v>0</v>
      </c>
      <c r="M329" s="17">
        <f t="shared" si="18"/>
        <v>3584</v>
      </c>
      <c r="N329" s="17">
        <f t="shared" si="18"/>
        <v>5920</v>
      </c>
      <c r="O329" s="17">
        <f t="shared" si="18"/>
        <v>6660</v>
      </c>
      <c r="P329" s="17">
        <f t="shared" si="18"/>
        <v>404</v>
      </c>
      <c r="Q329" s="17">
        <f t="shared" si="18"/>
        <v>3584</v>
      </c>
      <c r="R329" s="17">
        <f t="shared" si="18"/>
        <v>5920</v>
      </c>
      <c r="S329" s="17">
        <f t="shared" si="18"/>
        <v>6660</v>
      </c>
    </row>
    <row r="330" spans="1:19">
      <c r="A330" s="9">
        <v>16450</v>
      </c>
      <c r="B330" s="9">
        <v>0</v>
      </c>
      <c r="C330" s="9">
        <v>3584</v>
      </c>
      <c r="D330" s="9">
        <v>5920</v>
      </c>
      <c r="E330" s="9">
        <v>6660</v>
      </c>
      <c r="F330" s="9">
        <v>400</v>
      </c>
      <c r="G330" s="9">
        <v>3584</v>
      </c>
      <c r="H330" s="9">
        <v>5920</v>
      </c>
      <c r="I330" s="9">
        <v>6660</v>
      </c>
      <c r="K330" s="9">
        <f t="shared" si="17"/>
        <v>16475</v>
      </c>
      <c r="L330" s="17">
        <f t="shared" si="19"/>
        <v>0</v>
      </c>
      <c r="M330" s="17">
        <f t="shared" si="18"/>
        <v>3584</v>
      </c>
      <c r="N330" s="17">
        <f t="shared" si="18"/>
        <v>5920</v>
      </c>
      <c r="O330" s="17">
        <f t="shared" si="18"/>
        <v>6660</v>
      </c>
      <c r="P330" s="17">
        <f t="shared" si="18"/>
        <v>400</v>
      </c>
      <c r="Q330" s="17">
        <f t="shared" si="18"/>
        <v>3584</v>
      </c>
      <c r="R330" s="17">
        <f t="shared" si="18"/>
        <v>5920</v>
      </c>
      <c r="S330" s="17">
        <f t="shared" si="18"/>
        <v>6660</v>
      </c>
    </row>
    <row r="331" spans="1:19">
      <c r="A331" s="9">
        <v>16500</v>
      </c>
      <c r="B331" s="9">
        <v>0</v>
      </c>
      <c r="C331" s="9">
        <v>3584</v>
      </c>
      <c r="D331" s="9">
        <v>5920</v>
      </c>
      <c r="E331" s="9">
        <v>6660</v>
      </c>
      <c r="F331" s="9">
        <v>397</v>
      </c>
      <c r="G331" s="9">
        <v>3584</v>
      </c>
      <c r="H331" s="9">
        <v>5920</v>
      </c>
      <c r="I331" s="9">
        <v>6660</v>
      </c>
      <c r="K331" s="9">
        <f t="shared" si="17"/>
        <v>16525</v>
      </c>
      <c r="L331" s="17">
        <f t="shared" si="19"/>
        <v>0</v>
      </c>
      <c r="M331" s="17">
        <f t="shared" si="18"/>
        <v>3584</v>
      </c>
      <c r="N331" s="17">
        <f t="shared" si="18"/>
        <v>5920</v>
      </c>
      <c r="O331" s="17">
        <f t="shared" si="18"/>
        <v>6660</v>
      </c>
      <c r="P331" s="17">
        <f t="shared" si="18"/>
        <v>397</v>
      </c>
      <c r="Q331" s="17">
        <f t="shared" si="18"/>
        <v>3584</v>
      </c>
      <c r="R331" s="17">
        <f t="shared" si="18"/>
        <v>5920</v>
      </c>
      <c r="S331" s="17">
        <f t="shared" si="18"/>
        <v>6660</v>
      </c>
    </row>
    <row r="332" spans="1:19">
      <c r="A332" s="9">
        <v>16550</v>
      </c>
      <c r="B332" s="9">
        <v>0</v>
      </c>
      <c r="C332" s="9">
        <v>3584</v>
      </c>
      <c r="D332" s="9">
        <v>5920</v>
      </c>
      <c r="E332" s="9">
        <v>6660</v>
      </c>
      <c r="F332" s="9">
        <v>393</v>
      </c>
      <c r="G332" s="9">
        <v>3584</v>
      </c>
      <c r="H332" s="9">
        <v>5920</v>
      </c>
      <c r="I332" s="9">
        <v>6660</v>
      </c>
      <c r="K332" s="9">
        <f t="shared" si="17"/>
        <v>16575</v>
      </c>
      <c r="L332" s="17">
        <f t="shared" si="19"/>
        <v>0</v>
      </c>
      <c r="M332" s="17">
        <f t="shared" si="18"/>
        <v>3584</v>
      </c>
      <c r="N332" s="17">
        <f t="shared" si="18"/>
        <v>5920</v>
      </c>
      <c r="O332" s="17">
        <f t="shared" si="18"/>
        <v>6660</v>
      </c>
      <c r="P332" s="17">
        <f t="shared" si="18"/>
        <v>393</v>
      </c>
      <c r="Q332" s="17">
        <f t="shared" si="18"/>
        <v>3584</v>
      </c>
      <c r="R332" s="17">
        <f t="shared" si="18"/>
        <v>5920</v>
      </c>
      <c r="S332" s="17">
        <f t="shared" si="18"/>
        <v>6660</v>
      </c>
    </row>
    <row r="333" spans="1:19">
      <c r="A333" s="9">
        <v>16600</v>
      </c>
      <c r="B333" s="9">
        <v>0</v>
      </c>
      <c r="C333" s="9">
        <v>3584</v>
      </c>
      <c r="D333" s="9">
        <v>5920</v>
      </c>
      <c r="E333" s="9">
        <v>6660</v>
      </c>
      <c r="F333" s="9">
        <v>389</v>
      </c>
      <c r="G333" s="9">
        <v>3584</v>
      </c>
      <c r="H333" s="9">
        <v>5920</v>
      </c>
      <c r="I333" s="9">
        <v>6660</v>
      </c>
      <c r="K333" s="9">
        <f t="shared" si="17"/>
        <v>16625</v>
      </c>
      <c r="L333" s="17">
        <f t="shared" si="19"/>
        <v>0</v>
      </c>
      <c r="M333" s="17">
        <f t="shared" si="18"/>
        <v>3584</v>
      </c>
      <c r="N333" s="17">
        <f t="shared" si="18"/>
        <v>5920</v>
      </c>
      <c r="O333" s="17">
        <f t="shared" si="18"/>
        <v>6660</v>
      </c>
      <c r="P333" s="17">
        <f t="shared" si="18"/>
        <v>389</v>
      </c>
      <c r="Q333" s="17">
        <f t="shared" si="18"/>
        <v>3584</v>
      </c>
      <c r="R333" s="17">
        <f t="shared" si="18"/>
        <v>5920</v>
      </c>
      <c r="S333" s="17">
        <f t="shared" si="18"/>
        <v>6660</v>
      </c>
    </row>
    <row r="334" spans="1:19">
      <c r="A334" s="9">
        <v>16650</v>
      </c>
      <c r="B334" s="9">
        <v>0</v>
      </c>
      <c r="C334" s="9">
        <v>3584</v>
      </c>
      <c r="D334" s="9">
        <v>5920</v>
      </c>
      <c r="E334" s="9">
        <v>6660</v>
      </c>
      <c r="F334" s="9">
        <v>385</v>
      </c>
      <c r="G334" s="9">
        <v>3584</v>
      </c>
      <c r="H334" s="9">
        <v>5920</v>
      </c>
      <c r="I334" s="9">
        <v>6660</v>
      </c>
      <c r="K334" s="9">
        <f t="shared" si="17"/>
        <v>16675</v>
      </c>
      <c r="L334" s="17">
        <f t="shared" si="19"/>
        <v>0</v>
      </c>
      <c r="M334" s="17">
        <f t="shared" si="18"/>
        <v>3584</v>
      </c>
      <c r="N334" s="17">
        <f t="shared" si="18"/>
        <v>5920</v>
      </c>
      <c r="O334" s="17">
        <f t="shared" si="18"/>
        <v>6660</v>
      </c>
      <c r="P334" s="17">
        <f t="shared" si="18"/>
        <v>385</v>
      </c>
      <c r="Q334" s="17">
        <f t="shared" si="18"/>
        <v>3584</v>
      </c>
      <c r="R334" s="17">
        <f t="shared" si="18"/>
        <v>5920</v>
      </c>
      <c r="S334" s="17">
        <f t="shared" si="18"/>
        <v>6660</v>
      </c>
    </row>
    <row r="335" spans="1:19">
      <c r="A335" s="9">
        <v>16700</v>
      </c>
      <c r="B335" s="9">
        <v>0</v>
      </c>
      <c r="C335" s="9">
        <v>3584</v>
      </c>
      <c r="D335" s="9">
        <v>5920</v>
      </c>
      <c r="E335" s="9">
        <v>6660</v>
      </c>
      <c r="F335" s="9">
        <v>381</v>
      </c>
      <c r="G335" s="9">
        <v>3584</v>
      </c>
      <c r="H335" s="9">
        <v>5920</v>
      </c>
      <c r="I335" s="9">
        <v>6660</v>
      </c>
      <c r="K335" s="9">
        <f t="shared" si="17"/>
        <v>16725</v>
      </c>
      <c r="L335" s="17">
        <f t="shared" si="19"/>
        <v>0</v>
      </c>
      <c r="M335" s="17">
        <f t="shared" si="18"/>
        <v>3584</v>
      </c>
      <c r="N335" s="17">
        <f t="shared" si="18"/>
        <v>5920</v>
      </c>
      <c r="O335" s="17">
        <f t="shared" si="18"/>
        <v>6660</v>
      </c>
      <c r="P335" s="17">
        <f t="shared" si="18"/>
        <v>381</v>
      </c>
      <c r="Q335" s="17">
        <f t="shared" si="18"/>
        <v>3584</v>
      </c>
      <c r="R335" s="17">
        <f t="shared" si="18"/>
        <v>5920</v>
      </c>
      <c r="S335" s="17">
        <f t="shared" si="18"/>
        <v>6660</v>
      </c>
    </row>
    <row r="336" spans="1:19">
      <c r="A336" s="9">
        <v>16750</v>
      </c>
      <c r="B336" s="9">
        <v>0</v>
      </c>
      <c r="C336" s="9">
        <v>3584</v>
      </c>
      <c r="D336" s="9">
        <v>5920</v>
      </c>
      <c r="E336" s="9">
        <v>6660</v>
      </c>
      <c r="F336" s="9">
        <v>378</v>
      </c>
      <c r="G336" s="9">
        <v>3584</v>
      </c>
      <c r="H336" s="9">
        <v>5920</v>
      </c>
      <c r="I336" s="9">
        <v>6660</v>
      </c>
      <c r="K336" s="9">
        <f t="shared" si="17"/>
        <v>16775</v>
      </c>
      <c r="L336" s="17">
        <f t="shared" si="19"/>
        <v>0</v>
      </c>
      <c r="M336" s="17">
        <f t="shared" si="18"/>
        <v>3584</v>
      </c>
      <c r="N336" s="17">
        <f t="shared" si="18"/>
        <v>5920</v>
      </c>
      <c r="O336" s="17">
        <f t="shared" si="18"/>
        <v>6660</v>
      </c>
      <c r="P336" s="17">
        <f t="shared" si="18"/>
        <v>378</v>
      </c>
      <c r="Q336" s="17">
        <f t="shared" si="18"/>
        <v>3584</v>
      </c>
      <c r="R336" s="17">
        <f t="shared" si="18"/>
        <v>5920</v>
      </c>
      <c r="S336" s="17">
        <f t="shared" si="18"/>
        <v>6660</v>
      </c>
    </row>
    <row r="337" spans="1:19">
      <c r="A337" s="9">
        <v>16800</v>
      </c>
      <c r="B337" s="9">
        <v>0</v>
      </c>
      <c r="C337" s="9">
        <v>3584</v>
      </c>
      <c r="D337" s="9">
        <v>5920</v>
      </c>
      <c r="E337" s="9">
        <v>6660</v>
      </c>
      <c r="F337" s="9">
        <v>374</v>
      </c>
      <c r="G337" s="9">
        <v>3584</v>
      </c>
      <c r="H337" s="9">
        <v>5920</v>
      </c>
      <c r="I337" s="9">
        <v>6660</v>
      </c>
      <c r="K337" s="9">
        <f t="shared" si="17"/>
        <v>16825</v>
      </c>
      <c r="L337" s="17">
        <f t="shared" si="19"/>
        <v>0</v>
      </c>
      <c r="M337" s="17">
        <f t="shared" si="18"/>
        <v>3584</v>
      </c>
      <c r="N337" s="17">
        <f t="shared" si="18"/>
        <v>5920</v>
      </c>
      <c r="O337" s="17">
        <f t="shared" si="18"/>
        <v>6660</v>
      </c>
      <c r="P337" s="17">
        <f t="shared" si="18"/>
        <v>374</v>
      </c>
      <c r="Q337" s="17">
        <f t="shared" si="18"/>
        <v>3584</v>
      </c>
      <c r="R337" s="17">
        <f t="shared" si="18"/>
        <v>5920</v>
      </c>
      <c r="S337" s="17">
        <f t="shared" si="18"/>
        <v>6660</v>
      </c>
    </row>
    <row r="338" spans="1:19">
      <c r="A338" s="9">
        <v>16850</v>
      </c>
      <c r="B338" s="9">
        <v>0</v>
      </c>
      <c r="C338" s="9">
        <v>3584</v>
      </c>
      <c r="D338" s="9">
        <v>5920</v>
      </c>
      <c r="E338" s="9">
        <v>6660</v>
      </c>
      <c r="F338" s="9">
        <v>370</v>
      </c>
      <c r="G338" s="9">
        <v>3584</v>
      </c>
      <c r="H338" s="9">
        <v>5920</v>
      </c>
      <c r="I338" s="9">
        <v>6660</v>
      </c>
      <c r="K338" s="9">
        <f t="shared" si="17"/>
        <v>16875</v>
      </c>
      <c r="L338" s="17">
        <f t="shared" si="19"/>
        <v>0</v>
      </c>
      <c r="M338" s="17">
        <f t="shared" si="18"/>
        <v>3584</v>
      </c>
      <c r="N338" s="17">
        <f t="shared" si="18"/>
        <v>5920</v>
      </c>
      <c r="O338" s="17">
        <f t="shared" si="18"/>
        <v>6660</v>
      </c>
      <c r="P338" s="17">
        <f t="shared" si="18"/>
        <v>370</v>
      </c>
      <c r="Q338" s="17">
        <f t="shared" si="18"/>
        <v>3584</v>
      </c>
      <c r="R338" s="17">
        <f t="shared" si="18"/>
        <v>5920</v>
      </c>
      <c r="S338" s="17">
        <f t="shared" si="18"/>
        <v>6660</v>
      </c>
    </row>
    <row r="339" spans="1:19">
      <c r="A339" s="9">
        <v>16900</v>
      </c>
      <c r="B339" s="9">
        <v>0</v>
      </c>
      <c r="C339" s="9">
        <v>3584</v>
      </c>
      <c r="D339" s="9">
        <v>5920</v>
      </c>
      <c r="E339" s="9">
        <v>6660</v>
      </c>
      <c r="F339" s="9">
        <v>366</v>
      </c>
      <c r="G339" s="9">
        <v>3584</v>
      </c>
      <c r="H339" s="9">
        <v>5920</v>
      </c>
      <c r="I339" s="9">
        <v>6660</v>
      </c>
      <c r="K339" s="9">
        <f t="shared" si="17"/>
        <v>16925</v>
      </c>
      <c r="L339" s="17">
        <f t="shared" si="19"/>
        <v>0</v>
      </c>
      <c r="M339" s="17">
        <f t="shared" si="18"/>
        <v>3584</v>
      </c>
      <c r="N339" s="17">
        <f t="shared" si="18"/>
        <v>5920</v>
      </c>
      <c r="O339" s="17">
        <f t="shared" si="18"/>
        <v>6660</v>
      </c>
      <c r="P339" s="17">
        <f t="shared" si="18"/>
        <v>366</v>
      </c>
      <c r="Q339" s="17">
        <f t="shared" si="18"/>
        <v>3584</v>
      </c>
      <c r="R339" s="17">
        <f t="shared" si="18"/>
        <v>5920</v>
      </c>
      <c r="S339" s="17">
        <f t="shared" si="18"/>
        <v>6660</v>
      </c>
    </row>
    <row r="340" spans="1:19">
      <c r="A340" s="9">
        <v>16950</v>
      </c>
      <c r="B340" s="9">
        <v>0</v>
      </c>
      <c r="C340" s="9">
        <v>3584</v>
      </c>
      <c r="D340" s="9">
        <v>5920</v>
      </c>
      <c r="E340" s="9">
        <v>6660</v>
      </c>
      <c r="F340" s="9">
        <v>362</v>
      </c>
      <c r="G340" s="9">
        <v>3584</v>
      </c>
      <c r="H340" s="9">
        <v>5920</v>
      </c>
      <c r="I340" s="9">
        <v>6660</v>
      </c>
      <c r="K340" s="9">
        <f t="shared" si="17"/>
        <v>16975</v>
      </c>
      <c r="L340" s="17">
        <f t="shared" si="19"/>
        <v>0</v>
      </c>
      <c r="M340" s="17">
        <f t="shared" si="18"/>
        <v>3584</v>
      </c>
      <c r="N340" s="17">
        <f t="shared" si="18"/>
        <v>5920</v>
      </c>
      <c r="O340" s="17">
        <f t="shared" si="18"/>
        <v>6660</v>
      </c>
      <c r="P340" s="17">
        <f t="shared" si="18"/>
        <v>362</v>
      </c>
      <c r="Q340" s="17">
        <f t="shared" si="18"/>
        <v>3584</v>
      </c>
      <c r="R340" s="17">
        <f t="shared" si="18"/>
        <v>5920</v>
      </c>
      <c r="S340" s="17">
        <f t="shared" si="18"/>
        <v>6660</v>
      </c>
    </row>
    <row r="341" spans="1:19">
      <c r="A341" s="9">
        <v>17000</v>
      </c>
      <c r="B341" s="9">
        <v>0</v>
      </c>
      <c r="C341" s="9">
        <v>3584</v>
      </c>
      <c r="D341" s="9">
        <v>5920</v>
      </c>
      <c r="E341" s="9">
        <v>6660</v>
      </c>
      <c r="F341" s="9">
        <v>358</v>
      </c>
      <c r="G341" s="9">
        <v>3584</v>
      </c>
      <c r="H341" s="9">
        <v>5920</v>
      </c>
      <c r="I341" s="9">
        <v>6660</v>
      </c>
      <c r="K341" s="9">
        <f t="shared" si="17"/>
        <v>17025</v>
      </c>
      <c r="L341" s="17">
        <f t="shared" si="19"/>
        <v>0</v>
      </c>
      <c r="M341" s="17">
        <f t="shared" si="18"/>
        <v>3584</v>
      </c>
      <c r="N341" s="17">
        <f t="shared" si="18"/>
        <v>5920</v>
      </c>
      <c r="O341" s="17">
        <f t="shared" si="18"/>
        <v>6660</v>
      </c>
      <c r="P341" s="17">
        <f t="shared" si="18"/>
        <v>358</v>
      </c>
      <c r="Q341" s="17">
        <f t="shared" si="18"/>
        <v>3584</v>
      </c>
      <c r="R341" s="17">
        <f t="shared" si="18"/>
        <v>5920</v>
      </c>
      <c r="S341" s="17">
        <f t="shared" si="18"/>
        <v>6660</v>
      </c>
    </row>
    <row r="342" spans="1:19">
      <c r="A342" s="9">
        <v>17050</v>
      </c>
      <c r="B342" s="9">
        <v>0</v>
      </c>
      <c r="C342" s="9">
        <v>3584</v>
      </c>
      <c r="D342" s="9">
        <v>5920</v>
      </c>
      <c r="E342" s="9">
        <v>6660</v>
      </c>
      <c r="F342" s="9">
        <v>355</v>
      </c>
      <c r="G342" s="9">
        <v>3584</v>
      </c>
      <c r="H342" s="9">
        <v>5920</v>
      </c>
      <c r="I342" s="9">
        <v>6660</v>
      </c>
      <c r="K342" s="9">
        <f t="shared" si="17"/>
        <v>17075</v>
      </c>
      <c r="L342" s="17">
        <f t="shared" si="19"/>
        <v>0</v>
      </c>
      <c r="M342" s="17">
        <f t="shared" si="18"/>
        <v>3584</v>
      </c>
      <c r="N342" s="17">
        <f t="shared" si="18"/>
        <v>5920</v>
      </c>
      <c r="O342" s="17">
        <f t="shared" si="18"/>
        <v>6660</v>
      </c>
      <c r="P342" s="17">
        <f t="shared" si="18"/>
        <v>355</v>
      </c>
      <c r="Q342" s="17">
        <f t="shared" si="18"/>
        <v>3584</v>
      </c>
      <c r="R342" s="17">
        <f t="shared" si="18"/>
        <v>5920</v>
      </c>
      <c r="S342" s="17">
        <f t="shared" si="18"/>
        <v>6660</v>
      </c>
    </row>
    <row r="343" spans="1:19">
      <c r="A343" s="9">
        <v>17100</v>
      </c>
      <c r="B343" s="9">
        <v>0</v>
      </c>
      <c r="C343" s="9">
        <v>3584</v>
      </c>
      <c r="D343" s="9">
        <v>5920</v>
      </c>
      <c r="E343" s="9">
        <v>6660</v>
      </c>
      <c r="F343" s="9">
        <v>351</v>
      </c>
      <c r="G343" s="9">
        <v>3584</v>
      </c>
      <c r="H343" s="9">
        <v>5920</v>
      </c>
      <c r="I343" s="9">
        <v>6660</v>
      </c>
      <c r="K343" s="9">
        <f t="shared" si="17"/>
        <v>17125</v>
      </c>
      <c r="L343" s="17">
        <f t="shared" si="19"/>
        <v>0</v>
      </c>
      <c r="M343" s="17">
        <f t="shared" si="18"/>
        <v>3584</v>
      </c>
      <c r="N343" s="17">
        <f t="shared" si="18"/>
        <v>5920</v>
      </c>
      <c r="O343" s="17">
        <f t="shared" si="18"/>
        <v>6660</v>
      </c>
      <c r="P343" s="17">
        <f t="shared" si="18"/>
        <v>351</v>
      </c>
      <c r="Q343" s="17">
        <f t="shared" si="18"/>
        <v>3584</v>
      </c>
      <c r="R343" s="17">
        <f t="shared" si="18"/>
        <v>5920</v>
      </c>
      <c r="S343" s="17">
        <f t="shared" si="18"/>
        <v>6660</v>
      </c>
    </row>
    <row r="344" spans="1:19">
      <c r="A344" s="9">
        <v>17150</v>
      </c>
      <c r="B344" s="9">
        <v>0</v>
      </c>
      <c r="C344" s="9">
        <v>3584</v>
      </c>
      <c r="D344" s="9">
        <v>5920</v>
      </c>
      <c r="E344" s="9">
        <v>6660</v>
      </c>
      <c r="F344" s="9">
        <v>347</v>
      </c>
      <c r="G344" s="9">
        <v>3584</v>
      </c>
      <c r="H344" s="9">
        <v>5920</v>
      </c>
      <c r="I344" s="9">
        <v>6660</v>
      </c>
      <c r="K344" s="9">
        <f t="shared" si="17"/>
        <v>17175</v>
      </c>
      <c r="L344" s="17">
        <f t="shared" si="19"/>
        <v>0</v>
      </c>
      <c r="M344" s="17">
        <f t="shared" si="18"/>
        <v>3584</v>
      </c>
      <c r="N344" s="17">
        <f t="shared" si="18"/>
        <v>5920</v>
      </c>
      <c r="O344" s="17">
        <f t="shared" si="18"/>
        <v>6660</v>
      </c>
      <c r="P344" s="17">
        <f t="shared" si="18"/>
        <v>347</v>
      </c>
      <c r="Q344" s="17">
        <f t="shared" si="18"/>
        <v>3584</v>
      </c>
      <c r="R344" s="17">
        <f t="shared" si="18"/>
        <v>5920</v>
      </c>
      <c r="S344" s="17">
        <f t="shared" si="18"/>
        <v>6660</v>
      </c>
    </row>
    <row r="345" spans="1:19">
      <c r="A345" s="9">
        <v>17200</v>
      </c>
      <c r="B345" s="9">
        <v>0</v>
      </c>
      <c r="C345" s="9">
        <v>3584</v>
      </c>
      <c r="D345" s="9">
        <v>5920</v>
      </c>
      <c r="E345" s="9">
        <v>6660</v>
      </c>
      <c r="F345" s="9">
        <v>343</v>
      </c>
      <c r="G345" s="9">
        <v>3584</v>
      </c>
      <c r="H345" s="9">
        <v>5920</v>
      </c>
      <c r="I345" s="9">
        <v>6660</v>
      </c>
      <c r="K345" s="9">
        <f t="shared" si="17"/>
        <v>17225</v>
      </c>
      <c r="L345" s="17">
        <f t="shared" si="19"/>
        <v>0</v>
      </c>
      <c r="M345" s="17">
        <f t="shared" si="18"/>
        <v>3584</v>
      </c>
      <c r="N345" s="17">
        <f t="shared" si="18"/>
        <v>5920</v>
      </c>
      <c r="O345" s="17">
        <f t="shared" si="18"/>
        <v>6660</v>
      </c>
      <c r="P345" s="17">
        <f t="shared" si="18"/>
        <v>343</v>
      </c>
      <c r="Q345" s="17">
        <f t="shared" si="18"/>
        <v>3584</v>
      </c>
      <c r="R345" s="17">
        <f t="shared" si="18"/>
        <v>5920</v>
      </c>
      <c r="S345" s="17">
        <f t="shared" si="18"/>
        <v>6660</v>
      </c>
    </row>
    <row r="346" spans="1:19">
      <c r="A346" s="9">
        <v>17250</v>
      </c>
      <c r="B346" s="9">
        <v>0</v>
      </c>
      <c r="C346" s="9">
        <v>3584</v>
      </c>
      <c r="D346" s="9">
        <v>5920</v>
      </c>
      <c r="E346" s="9">
        <v>6660</v>
      </c>
      <c r="F346" s="9">
        <v>339</v>
      </c>
      <c r="G346" s="9">
        <v>3584</v>
      </c>
      <c r="H346" s="9">
        <v>5920</v>
      </c>
      <c r="I346" s="9">
        <v>6660</v>
      </c>
      <c r="K346" s="9">
        <f t="shared" si="17"/>
        <v>17275</v>
      </c>
      <c r="L346" s="17">
        <f t="shared" si="19"/>
        <v>0</v>
      </c>
      <c r="M346" s="17">
        <f t="shared" si="18"/>
        <v>3584</v>
      </c>
      <c r="N346" s="17">
        <f t="shared" si="18"/>
        <v>5920</v>
      </c>
      <c r="O346" s="17">
        <f t="shared" si="18"/>
        <v>6660</v>
      </c>
      <c r="P346" s="17">
        <f t="shared" si="18"/>
        <v>339</v>
      </c>
      <c r="Q346" s="17">
        <f t="shared" si="18"/>
        <v>3584</v>
      </c>
      <c r="R346" s="17">
        <f t="shared" si="18"/>
        <v>5920</v>
      </c>
      <c r="S346" s="17">
        <f t="shared" si="18"/>
        <v>6660</v>
      </c>
    </row>
    <row r="347" spans="1:19">
      <c r="A347" s="9">
        <v>17300</v>
      </c>
      <c r="B347" s="9">
        <v>0</v>
      </c>
      <c r="C347" s="9">
        <v>3584</v>
      </c>
      <c r="D347" s="9">
        <v>5920</v>
      </c>
      <c r="E347" s="9">
        <v>6660</v>
      </c>
      <c r="F347" s="9">
        <v>335</v>
      </c>
      <c r="G347" s="9">
        <v>3584</v>
      </c>
      <c r="H347" s="9">
        <v>5920</v>
      </c>
      <c r="I347" s="9">
        <v>6660</v>
      </c>
      <c r="K347" s="9">
        <f t="shared" si="17"/>
        <v>17325</v>
      </c>
      <c r="L347" s="17">
        <f t="shared" si="19"/>
        <v>0</v>
      </c>
      <c r="M347" s="17">
        <f t="shared" si="18"/>
        <v>3584</v>
      </c>
      <c r="N347" s="17">
        <f t="shared" si="18"/>
        <v>5920</v>
      </c>
      <c r="O347" s="17">
        <f t="shared" si="18"/>
        <v>6660</v>
      </c>
      <c r="P347" s="17">
        <f t="shared" si="18"/>
        <v>335</v>
      </c>
      <c r="Q347" s="17">
        <f t="shared" si="18"/>
        <v>3584</v>
      </c>
      <c r="R347" s="17">
        <f t="shared" si="18"/>
        <v>5920</v>
      </c>
      <c r="S347" s="17">
        <f t="shared" si="18"/>
        <v>6660</v>
      </c>
    </row>
    <row r="348" spans="1:19">
      <c r="A348" s="9">
        <v>17350</v>
      </c>
      <c r="B348" s="9">
        <v>0</v>
      </c>
      <c r="C348" s="9">
        <v>3584</v>
      </c>
      <c r="D348" s="9">
        <v>5920</v>
      </c>
      <c r="E348" s="9">
        <v>6660</v>
      </c>
      <c r="F348" s="9">
        <v>332</v>
      </c>
      <c r="G348" s="9">
        <v>3584</v>
      </c>
      <c r="H348" s="9">
        <v>5920</v>
      </c>
      <c r="I348" s="9">
        <v>6660</v>
      </c>
      <c r="K348" s="9">
        <f t="shared" si="17"/>
        <v>17375</v>
      </c>
      <c r="L348" s="17">
        <f t="shared" si="19"/>
        <v>0</v>
      </c>
      <c r="M348" s="17">
        <f t="shared" si="18"/>
        <v>3584</v>
      </c>
      <c r="N348" s="17">
        <f t="shared" si="18"/>
        <v>5920</v>
      </c>
      <c r="O348" s="17">
        <f t="shared" si="18"/>
        <v>6660</v>
      </c>
      <c r="P348" s="17">
        <f t="shared" si="18"/>
        <v>332</v>
      </c>
      <c r="Q348" s="17">
        <f t="shared" si="18"/>
        <v>3584</v>
      </c>
      <c r="R348" s="17">
        <f t="shared" si="18"/>
        <v>5920</v>
      </c>
      <c r="S348" s="17">
        <f t="shared" si="18"/>
        <v>6660</v>
      </c>
    </row>
    <row r="349" spans="1:19">
      <c r="A349" s="9">
        <v>17400</v>
      </c>
      <c r="B349" s="9">
        <v>0</v>
      </c>
      <c r="C349" s="9">
        <v>3584</v>
      </c>
      <c r="D349" s="9">
        <v>5920</v>
      </c>
      <c r="E349" s="9">
        <v>6660</v>
      </c>
      <c r="F349" s="9">
        <v>328</v>
      </c>
      <c r="G349" s="9">
        <v>3584</v>
      </c>
      <c r="H349" s="9">
        <v>5920</v>
      </c>
      <c r="I349" s="9">
        <v>6660</v>
      </c>
      <c r="K349" s="9">
        <f t="shared" si="17"/>
        <v>17425</v>
      </c>
      <c r="L349" s="17">
        <f t="shared" si="19"/>
        <v>0</v>
      </c>
      <c r="M349" s="17">
        <f t="shared" si="18"/>
        <v>3584</v>
      </c>
      <c r="N349" s="17">
        <f t="shared" si="18"/>
        <v>5920</v>
      </c>
      <c r="O349" s="17">
        <f t="shared" si="18"/>
        <v>6660</v>
      </c>
      <c r="P349" s="17">
        <f t="shared" si="18"/>
        <v>328</v>
      </c>
      <c r="Q349" s="17">
        <f t="shared" si="18"/>
        <v>3584</v>
      </c>
      <c r="R349" s="17">
        <f t="shared" si="18"/>
        <v>5920</v>
      </c>
      <c r="S349" s="17">
        <f t="shared" si="18"/>
        <v>6660</v>
      </c>
    </row>
    <row r="350" spans="1:19">
      <c r="A350" s="9">
        <v>17450</v>
      </c>
      <c r="B350" s="9">
        <v>0</v>
      </c>
      <c r="C350" s="9">
        <v>3584</v>
      </c>
      <c r="D350" s="9">
        <v>5920</v>
      </c>
      <c r="E350" s="9">
        <v>6660</v>
      </c>
      <c r="F350" s="9">
        <v>324</v>
      </c>
      <c r="G350" s="9">
        <v>3584</v>
      </c>
      <c r="H350" s="9">
        <v>5920</v>
      </c>
      <c r="I350" s="9">
        <v>6660</v>
      </c>
      <c r="K350" s="9">
        <f t="shared" si="17"/>
        <v>17475</v>
      </c>
      <c r="L350" s="17">
        <f t="shared" si="19"/>
        <v>0</v>
      </c>
      <c r="M350" s="17">
        <f t="shared" si="18"/>
        <v>3584</v>
      </c>
      <c r="N350" s="17">
        <f t="shared" si="18"/>
        <v>5920</v>
      </c>
      <c r="O350" s="17">
        <f t="shared" si="18"/>
        <v>6660</v>
      </c>
      <c r="P350" s="17">
        <f t="shared" si="18"/>
        <v>324</v>
      </c>
      <c r="Q350" s="17">
        <f t="shared" si="18"/>
        <v>3584</v>
      </c>
      <c r="R350" s="17">
        <f t="shared" si="18"/>
        <v>5920</v>
      </c>
      <c r="S350" s="17">
        <f t="shared" si="18"/>
        <v>6660</v>
      </c>
    </row>
    <row r="351" spans="1:19">
      <c r="A351" s="9">
        <v>17500</v>
      </c>
      <c r="B351" s="9">
        <v>0</v>
      </c>
      <c r="C351" s="9">
        <v>3584</v>
      </c>
      <c r="D351" s="9">
        <v>5920</v>
      </c>
      <c r="E351" s="9">
        <v>6660</v>
      </c>
      <c r="F351" s="9">
        <v>320</v>
      </c>
      <c r="G351" s="9">
        <v>3584</v>
      </c>
      <c r="H351" s="9">
        <v>5920</v>
      </c>
      <c r="I351" s="9">
        <v>6660</v>
      </c>
      <c r="K351" s="9">
        <f t="shared" si="17"/>
        <v>17525</v>
      </c>
      <c r="L351" s="17">
        <f t="shared" si="19"/>
        <v>0</v>
      </c>
      <c r="M351" s="17">
        <f t="shared" si="18"/>
        <v>3584</v>
      </c>
      <c r="N351" s="17">
        <f t="shared" si="18"/>
        <v>5920</v>
      </c>
      <c r="O351" s="17">
        <f t="shared" si="18"/>
        <v>6660</v>
      </c>
      <c r="P351" s="17">
        <f t="shared" si="18"/>
        <v>320</v>
      </c>
      <c r="Q351" s="17">
        <f t="shared" si="18"/>
        <v>3584</v>
      </c>
      <c r="R351" s="17">
        <f t="shared" si="18"/>
        <v>5920</v>
      </c>
      <c r="S351" s="17">
        <f t="shared" si="18"/>
        <v>6660</v>
      </c>
    </row>
    <row r="352" spans="1:19">
      <c r="A352" s="9">
        <v>17550</v>
      </c>
      <c r="B352" s="9">
        <v>0</v>
      </c>
      <c r="C352" s="9">
        <v>3584</v>
      </c>
      <c r="D352" s="9">
        <v>5920</v>
      </c>
      <c r="E352" s="9">
        <v>6660</v>
      </c>
      <c r="F352" s="9">
        <v>316</v>
      </c>
      <c r="G352" s="9">
        <v>3584</v>
      </c>
      <c r="H352" s="9">
        <v>5920</v>
      </c>
      <c r="I352" s="9">
        <v>6660</v>
      </c>
      <c r="K352" s="9">
        <f t="shared" si="17"/>
        <v>17575</v>
      </c>
      <c r="L352" s="17">
        <f t="shared" si="19"/>
        <v>0</v>
      </c>
      <c r="M352" s="17">
        <f t="shared" si="18"/>
        <v>3584</v>
      </c>
      <c r="N352" s="17">
        <f t="shared" si="18"/>
        <v>5920</v>
      </c>
      <c r="O352" s="17">
        <f t="shared" si="18"/>
        <v>6660</v>
      </c>
      <c r="P352" s="17">
        <f t="shared" si="18"/>
        <v>316</v>
      </c>
      <c r="Q352" s="17">
        <f t="shared" si="18"/>
        <v>3584</v>
      </c>
      <c r="R352" s="17">
        <f t="shared" si="18"/>
        <v>5920</v>
      </c>
      <c r="S352" s="17">
        <f t="shared" si="18"/>
        <v>6660</v>
      </c>
    </row>
    <row r="353" spans="1:19">
      <c r="A353" s="9">
        <v>17600</v>
      </c>
      <c r="B353" s="9">
        <v>0</v>
      </c>
      <c r="C353" s="9">
        <v>3584</v>
      </c>
      <c r="D353" s="9">
        <v>5920</v>
      </c>
      <c r="E353" s="9">
        <v>6660</v>
      </c>
      <c r="F353" s="9">
        <v>313</v>
      </c>
      <c r="G353" s="9">
        <v>3584</v>
      </c>
      <c r="H353" s="9">
        <v>5920</v>
      </c>
      <c r="I353" s="9">
        <v>6660</v>
      </c>
      <c r="K353" s="9">
        <f t="shared" si="17"/>
        <v>17625</v>
      </c>
      <c r="L353" s="17">
        <f t="shared" si="19"/>
        <v>0</v>
      </c>
      <c r="M353" s="17">
        <f t="shared" si="18"/>
        <v>3584</v>
      </c>
      <c r="N353" s="17">
        <f t="shared" si="18"/>
        <v>5920</v>
      </c>
      <c r="O353" s="17">
        <f t="shared" si="18"/>
        <v>6660</v>
      </c>
      <c r="P353" s="17">
        <f t="shared" si="18"/>
        <v>313</v>
      </c>
      <c r="Q353" s="17">
        <f t="shared" si="18"/>
        <v>3584</v>
      </c>
      <c r="R353" s="17">
        <f t="shared" si="18"/>
        <v>5920</v>
      </c>
      <c r="S353" s="17">
        <f t="shared" si="18"/>
        <v>6660</v>
      </c>
    </row>
    <row r="354" spans="1:19">
      <c r="A354" s="9">
        <v>17650</v>
      </c>
      <c r="B354" s="9">
        <v>0</v>
      </c>
      <c r="C354" s="9">
        <v>3584</v>
      </c>
      <c r="D354" s="9">
        <v>5920</v>
      </c>
      <c r="E354" s="9">
        <v>6660</v>
      </c>
      <c r="F354" s="9">
        <v>309</v>
      </c>
      <c r="G354" s="9">
        <v>3584</v>
      </c>
      <c r="H354" s="9">
        <v>5920</v>
      </c>
      <c r="I354" s="9">
        <v>6660</v>
      </c>
      <c r="K354" s="9">
        <f t="shared" si="17"/>
        <v>17675</v>
      </c>
      <c r="L354" s="17">
        <f t="shared" si="19"/>
        <v>0</v>
      </c>
      <c r="M354" s="17">
        <f t="shared" si="18"/>
        <v>3584</v>
      </c>
      <c r="N354" s="17">
        <f t="shared" si="18"/>
        <v>5920</v>
      </c>
      <c r="O354" s="17">
        <f t="shared" si="18"/>
        <v>6660</v>
      </c>
      <c r="P354" s="17">
        <f t="shared" si="18"/>
        <v>309</v>
      </c>
      <c r="Q354" s="17">
        <f t="shared" si="18"/>
        <v>3584</v>
      </c>
      <c r="R354" s="17">
        <f t="shared" si="18"/>
        <v>5920</v>
      </c>
      <c r="S354" s="17">
        <f t="shared" si="18"/>
        <v>6660</v>
      </c>
    </row>
    <row r="355" spans="1:19">
      <c r="A355" s="9">
        <v>17700</v>
      </c>
      <c r="B355" s="9">
        <v>0</v>
      </c>
      <c r="C355" s="9">
        <v>3584</v>
      </c>
      <c r="D355" s="9">
        <v>5920</v>
      </c>
      <c r="E355" s="9">
        <v>6660</v>
      </c>
      <c r="F355" s="9">
        <v>305</v>
      </c>
      <c r="G355" s="9">
        <v>3584</v>
      </c>
      <c r="H355" s="9">
        <v>5920</v>
      </c>
      <c r="I355" s="9">
        <v>6660</v>
      </c>
      <c r="K355" s="9">
        <f t="shared" si="17"/>
        <v>17725</v>
      </c>
      <c r="L355" s="17">
        <f t="shared" si="19"/>
        <v>0</v>
      </c>
      <c r="M355" s="17">
        <f t="shared" si="18"/>
        <v>3584</v>
      </c>
      <c r="N355" s="17">
        <f t="shared" si="18"/>
        <v>5920</v>
      </c>
      <c r="O355" s="17">
        <f t="shared" si="18"/>
        <v>6660</v>
      </c>
      <c r="P355" s="17">
        <f t="shared" si="18"/>
        <v>305</v>
      </c>
      <c r="Q355" s="17">
        <f t="shared" si="18"/>
        <v>3584</v>
      </c>
      <c r="R355" s="17">
        <f t="shared" si="18"/>
        <v>5920</v>
      </c>
      <c r="S355" s="17">
        <f t="shared" si="18"/>
        <v>6660</v>
      </c>
    </row>
    <row r="356" spans="1:19">
      <c r="A356" s="9">
        <v>17750</v>
      </c>
      <c r="B356" s="9">
        <v>0</v>
      </c>
      <c r="C356" s="9">
        <v>3584</v>
      </c>
      <c r="D356" s="9">
        <v>5920</v>
      </c>
      <c r="E356" s="9">
        <v>6660</v>
      </c>
      <c r="F356" s="9">
        <v>301</v>
      </c>
      <c r="G356" s="9">
        <v>3584</v>
      </c>
      <c r="H356" s="9">
        <v>5920</v>
      </c>
      <c r="I356" s="9">
        <v>6660</v>
      </c>
      <c r="K356" s="9">
        <f t="shared" si="17"/>
        <v>17775</v>
      </c>
      <c r="L356" s="17">
        <f t="shared" si="19"/>
        <v>0</v>
      </c>
      <c r="M356" s="17">
        <f t="shared" si="18"/>
        <v>3584</v>
      </c>
      <c r="N356" s="17">
        <f t="shared" si="18"/>
        <v>5920</v>
      </c>
      <c r="O356" s="17">
        <f t="shared" si="18"/>
        <v>6660</v>
      </c>
      <c r="P356" s="17">
        <f t="shared" si="18"/>
        <v>301</v>
      </c>
      <c r="Q356" s="17">
        <f t="shared" si="18"/>
        <v>3584</v>
      </c>
      <c r="R356" s="17">
        <f t="shared" si="18"/>
        <v>5920</v>
      </c>
      <c r="S356" s="17">
        <f t="shared" si="18"/>
        <v>6660</v>
      </c>
    </row>
    <row r="357" spans="1:19">
      <c r="A357" s="9">
        <v>17800</v>
      </c>
      <c r="B357" s="9">
        <v>0</v>
      </c>
      <c r="C357" s="9">
        <v>3584</v>
      </c>
      <c r="D357" s="9">
        <v>5920</v>
      </c>
      <c r="E357" s="9">
        <v>6660</v>
      </c>
      <c r="F357" s="9">
        <v>297</v>
      </c>
      <c r="G357" s="9">
        <v>3584</v>
      </c>
      <c r="H357" s="9">
        <v>5920</v>
      </c>
      <c r="I357" s="9">
        <v>6660</v>
      </c>
      <c r="K357" s="9">
        <f t="shared" si="17"/>
        <v>17825</v>
      </c>
      <c r="L357" s="17">
        <f t="shared" si="19"/>
        <v>0</v>
      </c>
      <c r="M357" s="17">
        <f t="shared" si="18"/>
        <v>3584</v>
      </c>
      <c r="N357" s="17">
        <f t="shared" si="18"/>
        <v>5920</v>
      </c>
      <c r="O357" s="17">
        <f t="shared" si="18"/>
        <v>6660</v>
      </c>
      <c r="P357" s="17">
        <f t="shared" si="18"/>
        <v>297</v>
      </c>
      <c r="Q357" s="17">
        <f t="shared" si="18"/>
        <v>3584</v>
      </c>
      <c r="R357" s="17">
        <f t="shared" si="18"/>
        <v>5920</v>
      </c>
      <c r="S357" s="17">
        <f t="shared" si="18"/>
        <v>6660</v>
      </c>
    </row>
    <row r="358" spans="1:19">
      <c r="A358" s="9">
        <v>17850</v>
      </c>
      <c r="B358" s="9">
        <v>0</v>
      </c>
      <c r="C358" s="9">
        <v>3584</v>
      </c>
      <c r="D358" s="9">
        <v>5920</v>
      </c>
      <c r="E358" s="9">
        <v>6660</v>
      </c>
      <c r="F358" s="9">
        <v>293</v>
      </c>
      <c r="G358" s="9">
        <v>3584</v>
      </c>
      <c r="H358" s="9">
        <v>5920</v>
      </c>
      <c r="I358" s="9">
        <v>6660</v>
      </c>
      <c r="K358" s="9">
        <f t="shared" si="17"/>
        <v>17875</v>
      </c>
      <c r="L358" s="17">
        <f t="shared" si="19"/>
        <v>0</v>
      </c>
      <c r="M358" s="17">
        <f t="shared" si="18"/>
        <v>3584</v>
      </c>
      <c r="N358" s="17">
        <f t="shared" si="18"/>
        <v>5920</v>
      </c>
      <c r="O358" s="17">
        <f t="shared" si="18"/>
        <v>6660</v>
      </c>
      <c r="P358" s="17">
        <f t="shared" si="18"/>
        <v>293</v>
      </c>
      <c r="Q358" s="17">
        <f t="shared" si="18"/>
        <v>3584</v>
      </c>
      <c r="R358" s="17">
        <f t="shared" si="18"/>
        <v>5920</v>
      </c>
      <c r="S358" s="17">
        <f t="shared" si="18"/>
        <v>6660</v>
      </c>
    </row>
    <row r="359" spans="1:19">
      <c r="A359" s="9">
        <v>17900</v>
      </c>
      <c r="B359" s="9">
        <v>0</v>
      </c>
      <c r="C359" s="9">
        <v>3584</v>
      </c>
      <c r="D359" s="9">
        <v>5920</v>
      </c>
      <c r="E359" s="9">
        <v>6660</v>
      </c>
      <c r="F359" s="9">
        <v>290</v>
      </c>
      <c r="G359" s="9">
        <v>3584</v>
      </c>
      <c r="H359" s="9">
        <v>5920</v>
      </c>
      <c r="I359" s="9">
        <v>6660</v>
      </c>
      <c r="K359" s="9">
        <f t="shared" si="17"/>
        <v>17925</v>
      </c>
      <c r="L359" s="17">
        <f t="shared" si="19"/>
        <v>0</v>
      </c>
      <c r="M359" s="17">
        <f t="shared" si="18"/>
        <v>3584</v>
      </c>
      <c r="N359" s="17">
        <f t="shared" si="18"/>
        <v>5920</v>
      </c>
      <c r="O359" s="17">
        <f t="shared" si="18"/>
        <v>6660</v>
      </c>
      <c r="P359" s="17">
        <f t="shared" si="18"/>
        <v>290</v>
      </c>
      <c r="Q359" s="17">
        <f t="shared" si="18"/>
        <v>3584</v>
      </c>
      <c r="R359" s="17">
        <f t="shared" si="18"/>
        <v>5920</v>
      </c>
      <c r="S359" s="17">
        <f t="shared" si="18"/>
        <v>6660</v>
      </c>
    </row>
    <row r="360" spans="1:19">
      <c r="A360" s="9">
        <v>17950</v>
      </c>
      <c r="B360" s="9">
        <v>0</v>
      </c>
      <c r="C360" s="9">
        <v>3584</v>
      </c>
      <c r="D360" s="9">
        <v>5920</v>
      </c>
      <c r="E360" s="9">
        <v>6660</v>
      </c>
      <c r="F360" s="9">
        <v>286</v>
      </c>
      <c r="G360" s="9">
        <v>3584</v>
      </c>
      <c r="H360" s="9">
        <v>5920</v>
      </c>
      <c r="I360" s="9">
        <v>6660</v>
      </c>
      <c r="K360" s="9">
        <f t="shared" si="17"/>
        <v>17975</v>
      </c>
      <c r="L360" s="17">
        <f t="shared" si="19"/>
        <v>0</v>
      </c>
      <c r="M360" s="17">
        <f t="shared" si="18"/>
        <v>3584</v>
      </c>
      <c r="N360" s="17">
        <f t="shared" si="18"/>
        <v>5920</v>
      </c>
      <c r="O360" s="17">
        <f t="shared" si="18"/>
        <v>6660</v>
      </c>
      <c r="P360" s="17">
        <f t="shared" si="18"/>
        <v>286</v>
      </c>
      <c r="Q360" s="17">
        <f t="shared" si="18"/>
        <v>3584</v>
      </c>
      <c r="R360" s="17">
        <f t="shared" si="18"/>
        <v>5920</v>
      </c>
      <c r="S360" s="17">
        <f t="shared" si="18"/>
        <v>6660</v>
      </c>
    </row>
    <row r="361" spans="1:19">
      <c r="A361" s="9">
        <v>18000</v>
      </c>
      <c r="B361" s="9">
        <v>0</v>
      </c>
      <c r="C361" s="9">
        <v>3584</v>
      </c>
      <c r="D361" s="9">
        <v>5920</v>
      </c>
      <c r="E361" s="9">
        <v>6660</v>
      </c>
      <c r="F361" s="9">
        <v>282</v>
      </c>
      <c r="G361" s="9">
        <v>3584</v>
      </c>
      <c r="H361" s="9">
        <v>5920</v>
      </c>
      <c r="I361" s="9">
        <v>6660</v>
      </c>
      <c r="K361" s="9">
        <f t="shared" si="17"/>
        <v>18025</v>
      </c>
      <c r="L361" s="17">
        <f t="shared" si="19"/>
        <v>0</v>
      </c>
      <c r="M361" s="17">
        <f t="shared" si="18"/>
        <v>3584</v>
      </c>
      <c r="N361" s="17">
        <f t="shared" si="18"/>
        <v>5920</v>
      </c>
      <c r="O361" s="17">
        <f t="shared" si="18"/>
        <v>6660</v>
      </c>
      <c r="P361" s="17">
        <f t="shared" si="18"/>
        <v>282</v>
      </c>
      <c r="Q361" s="17">
        <f t="shared" si="18"/>
        <v>3584</v>
      </c>
      <c r="R361" s="17">
        <f t="shared" si="18"/>
        <v>5920</v>
      </c>
      <c r="S361" s="17">
        <f t="shared" si="18"/>
        <v>6660</v>
      </c>
    </row>
    <row r="362" spans="1:19">
      <c r="A362" s="9">
        <v>18050</v>
      </c>
      <c r="B362" s="9">
        <v>0</v>
      </c>
      <c r="C362" s="9">
        <v>3584</v>
      </c>
      <c r="D362" s="9">
        <v>5920</v>
      </c>
      <c r="E362" s="9">
        <v>6660</v>
      </c>
      <c r="F362" s="9">
        <v>278</v>
      </c>
      <c r="G362" s="9">
        <v>3584</v>
      </c>
      <c r="H362" s="9">
        <v>5920</v>
      </c>
      <c r="I362" s="9">
        <v>6660</v>
      </c>
      <c r="K362" s="9">
        <f t="shared" si="17"/>
        <v>18075</v>
      </c>
      <c r="L362" s="17">
        <f t="shared" si="19"/>
        <v>0</v>
      </c>
      <c r="M362" s="17">
        <f t="shared" si="18"/>
        <v>3584</v>
      </c>
      <c r="N362" s="17">
        <f t="shared" si="18"/>
        <v>5920</v>
      </c>
      <c r="O362" s="17">
        <f t="shared" si="18"/>
        <v>6660</v>
      </c>
      <c r="P362" s="17">
        <f t="shared" si="18"/>
        <v>278</v>
      </c>
      <c r="Q362" s="17">
        <f t="shared" si="18"/>
        <v>3584</v>
      </c>
      <c r="R362" s="17">
        <f t="shared" si="18"/>
        <v>5920</v>
      </c>
      <c r="S362" s="17">
        <f t="shared" si="18"/>
        <v>6660</v>
      </c>
    </row>
    <row r="363" spans="1:19">
      <c r="A363" s="9">
        <v>18100</v>
      </c>
      <c r="B363" s="9">
        <v>0</v>
      </c>
      <c r="C363" s="9">
        <v>3584</v>
      </c>
      <c r="D363" s="9">
        <v>5920</v>
      </c>
      <c r="E363" s="9">
        <v>6660</v>
      </c>
      <c r="F363" s="9">
        <v>274</v>
      </c>
      <c r="G363" s="9">
        <v>3584</v>
      </c>
      <c r="H363" s="9">
        <v>5920</v>
      </c>
      <c r="I363" s="9">
        <v>6660</v>
      </c>
      <c r="K363" s="9">
        <f t="shared" si="17"/>
        <v>18125</v>
      </c>
      <c r="L363" s="17">
        <f t="shared" si="19"/>
        <v>0</v>
      </c>
      <c r="M363" s="17">
        <f t="shared" si="18"/>
        <v>3584</v>
      </c>
      <c r="N363" s="17">
        <f t="shared" si="18"/>
        <v>5920</v>
      </c>
      <c r="O363" s="17">
        <f t="shared" si="18"/>
        <v>6660</v>
      </c>
      <c r="P363" s="17">
        <f t="shared" si="18"/>
        <v>274</v>
      </c>
      <c r="Q363" s="17">
        <f t="shared" si="18"/>
        <v>3584</v>
      </c>
      <c r="R363" s="17">
        <f t="shared" si="18"/>
        <v>5920</v>
      </c>
      <c r="S363" s="17">
        <f t="shared" si="18"/>
        <v>6660</v>
      </c>
    </row>
    <row r="364" spans="1:19">
      <c r="A364" s="9">
        <v>18150</v>
      </c>
      <c r="B364" s="9">
        <v>0</v>
      </c>
      <c r="C364" s="9">
        <v>3584</v>
      </c>
      <c r="D364" s="9">
        <v>5920</v>
      </c>
      <c r="E364" s="9">
        <v>6660</v>
      </c>
      <c r="F364" s="9">
        <v>270</v>
      </c>
      <c r="G364" s="9">
        <v>3584</v>
      </c>
      <c r="H364" s="9">
        <v>5920</v>
      </c>
      <c r="I364" s="9">
        <v>6660</v>
      </c>
      <c r="K364" s="9">
        <f t="shared" si="17"/>
        <v>18175</v>
      </c>
      <c r="L364" s="17">
        <f t="shared" si="19"/>
        <v>0</v>
      </c>
      <c r="M364" s="17">
        <f t="shared" si="18"/>
        <v>3584</v>
      </c>
      <c r="N364" s="17">
        <f t="shared" si="18"/>
        <v>5920</v>
      </c>
      <c r="O364" s="17">
        <f t="shared" si="18"/>
        <v>6660</v>
      </c>
      <c r="P364" s="17">
        <f t="shared" ref="P364:S427" si="20">ROUND(IF($K364&lt;0,0,IF($K364&lt;Y$1,Y$2*$K364,IF($K364&lt;Y$4,Y$3,IF($K364&lt;Y$6,Y$3-Y$5*($K364-Y$4),0)))),0)</f>
        <v>270</v>
      </c>
      <c r="Q364" s="17">
        <f t="shared" si="20"/>
        <v>3584</v>
      </c>
      <c r="R364" s="17">
        <f t="shared" si="20"/>
        <v>5920</v>
      </c>
      <c r="S364" s="17">
        <f t="shared" si="20"/>
        <v>6660</v>
      </c>
    </row>
    <row r="365" spans="1:19">
      <c r="A365" s="9">
        <v>18200</v>
      </c>
      <c r="B365" s="9">
        <v>0</v>
      </c>
      <c r="C365" s="9">
        <v>3584</v>
      </c>
      <c r="D365" s="9">
        <v>5920</v>
      </c>
      <c r="E365" s="9">
        <v>6660</v>
      </c>
      <c r="F365" s="9">
        <v>267</v>
      </c>
      <c r="G365" s="9">
        <v>3584</v>
      </c>
      <c r="H365" s="9">
        <v>5920</v>
      </c>
      <c r="I365" s="9">
        <v>6660</v>
      </c>
      <c r="K365" s="9">
        <f t="shared" si="17"/>
        <v>18225</v>
      </c>
      <c r="L365" s="17">
        <f t="shared" si="19"/>
        <v>0</v>
      </c>
      <c r="M365" s="17">
        <f t="shared" si="19"/>
        <v>3584</v>
      </c>
      <c r="N365" s="17">
        <f t="shared" si="19"/>
        <v>5920</v>
      </c>
      <c r="O365" s="17">
        <f t="shared" si="19"/>
        <v>6660</v>
      </c>
      <c r="P365" s="17">
        <f t="shared" si="20"/>
        <v>267</v>
      </c>
      <c r="Q365" s="17">
        <f t="shared" si="20"/>
        <v>3584</v>
      </c>
      <c r="R365" s="17">
        <f t="shared" si="20"/>
        <v>5920</v>
      </c>
      <c r="S365" s="17">
        <f t="shared" si="20"/>
        <v>6660</v>
      </c>
    </row>
    <row r="366" spans="1:19">
      <c r="A366" s="9">
        <v>18250</v>
      </c>
      <c r="B366" s="9">
        <v>0</v>
      </c>
      <c r="C366" s="9">
        <v>3584</v>
      </c>
      <c r="D366" s="9">
        <v>5920</v>
      </c>
      <c r="E366" s="9">
        <v>6660</v>
      </c>
      <c r="F366" s="9">
        <v>263</v>
      </c>
      <c r="G366" s="9">
        <v>3584</v>
      </c>
      <c r="H366" s="9">
        <v>5920</v>
      </c>
      <c r="I366" s="9">
        <v>6660</v>
      </c>
      <c r="K366" s="9">
        <f t="shared" si="17"/>
        <v>18275</v>
      </c>
      <c r="L366" s="17">
        <f t="shared" si="19"/>
        <v>0</v>
      </c>
      <c r="M366" s="17">
        <f t="shared" si="19"/>
        <v>3584</v>
      </c>
      <c r="N366" s="17">
        <f t="shared" si="19"/>
        <v>5920</v>
      </c>
      <c r="O366" s="17">
        <f t="shared" si="19"/>
        <v>6660</v>
      </c>
      <c r="P366" s="17">
        <f t="shared" si="20"/>
        <v>263</v>
      </c>
      <c r="Q366" s="17">
        <f t="shared" si="20"/>
        <v>3584</v>
      </c>
      <c r="R366" s="17">
        <f t="shared" si="20"/>
        <v>5920</v>
      </c>
      <c r="S366" s="17">
        <f t="shared" si="20"/>
        <v>6660</v>
      </c>
    </row>
    <row r="367" spans="1:19">
      <c r="A367" s="9">
        <v>18300</v>
      </c>
      <c r="B367" s="9">
        <v>0</v>
      </c>
      <c r="C367" s="9">
        <v>3584</v>
      </c>
      <c r="D367" s="9">
        <v>5920</v>
      </c>
      <c r="E367" s="9">
        <v>6660</v>
      </c>
      <c r="F367" s="9">
        <v>259</v>
      </c>
      <c r="G367" s="9">
        <v>3584</v>
      </c>
      <c r="H367" s="9">
        <v>5920</v>
      </c>
      <c r="I367" s="9">
        <v>6660</v>
      </c>
      <c r="K367" s="9">
        <f t="shared" si="17"/>
        <v>18325</v>
      </c>
      <c r="L367" s="17">
        <f t="shared" si="19"/>
        <v>0</v>
      </c>
      <c r="M367" s="17">
        <f t="shared" si="19"/>
        <v>3584</v>
      </c>
      <c r="N367" s="17">
        <f t="shared" si="19"/>
        <v>5920</v>
      </c>
      <c r="O367" s="17">
        <f t="shared" si="19"/>
        <v>6660</v>
      </c>
      <c r="P367" s="17">
        <f t="shared" si="20"/>
        <v>259</v>
      </c>
      <c r="Q367" s="17">
        <f t="shared" si="20"/>
        <v>3584</v>
      </c>
      <c r="R367" s="17">
        <f t="shared" si="20"/>
        <v>5920</v>
      </c>
      <c r="S367" s="17">
        <f t="shared" si="20"/>
        <v>6660</v>
      </c>
    </row>
    <row r="368" spans="1:19">
      <c r="A368" s="9">
        <v>18350</v>
      </c>
      <c r="B368" s="9">
        <v>0</v>
      </c>
      <c r="C368" s="9">
        <v>3584</v>
      </c>
      <c r="D368" s="9">
        <v>5920</v>
      </c>
      <c r="E368" s="9">
        <v>6660</v>
      </c>
      <c r="F368" s="9">
        <v>255</v>
      </c>
      <c r="G368" s="9">
        <v>3584</v>
      </c>
      <c r="H368" s="9">
        <v>5920</v>
      </c>
      <c r="I368" s="9">
        <v>6660</v>
      </c>
      <c r="K368" s="9">
        <f t="shared" si="17"/>
        <v>18375</v>
      </c>
      <c r="L368" s="17">
        <f t="shared" si="19"/>
        <v>0</v>
      </c>
      <c r="M368" s="17">
        <f t="shared" si="19"/>
        <v>3584</v>
      </c>
      <c r="N368" s="17">
        <f t="shared" si="19"/>
        <v>5920</v>
      </c>
      <c r="O368" s="17">
        <f t="shared" si="19"/>
        <v>6660</v>
      </c>
      <c r="P368" s="17">
        <f t="shared" si="20"/>
        <v>255</v>
      </c>
      <c r="Q368" s="17">
        <f t="shared" si="20"/>
        <v>3584</v>
      </c>
      <c r="R368" s="17">
        <f t="shared" si="20"/>
        <v>5920</v>
      </c>
      <c r="S368" s="17">
        <f t="shared" si="20"/>
        <v>6660</v>
      </c>
    </row>
    <row r="369" spans="1:19">
      <c r="A369" s="9">
        <v>18400</v>
      </c>
      <c r="B369" s="9">
        <v>0</v>
      </c>
      <c r="C369" s="9">
        <v>3584</v>
      </c>
      <c r="D369" s="9">
        <v>5920</v>
      </c>
      <c r="E369" s="9">
        <v>6660</v>
      </c>
      <c r="F369" s="9">
        <v>251</v>
      </c>
      <c r="G369" s="9">
        <v>3584</v>
      </c>
      <c r="H369" s="9">
        <v>5920</v>
      </c>
      <c r="I369" s="9">
        <v>6660</v>
      </c>
      <c r="K369" s="9">
        <f t="shared" si="17"/>
        <v>18425</v>
      </c>
      <c r="L369" s="17">
        <f t="shared" si="19"/>
        <v>0</v>
      </c>
      <c r="M369" s="17">
        <f t="shared" si="19"/>
        <v>3584</v>
      </c>
      <c r="N369" s="17">
        <f t="shared" si="19"/>
        <v>5920</v>
      </c>
      <c r="O369" s="17">
        <f t="shared" si="19"/>
        <v>6660</v>
      </c>
      <c r="P369" s="17">
        <f t="shared" si="20"/>
        <v>251</v>
      </c>
      <c r="Q369" s="17">
        <f t="shared" si="20"/>
        <v>3584</v>
      </c>
      <c r="R369" s="17">
        <f t="shared" si="20"/>
        <v>5920</v>
      </c>
      <c r="S369" s="17">
        <f t="shared" si="20"/>
        <v>6660</v>
      </c>
    </row>
    <row r="370" spans="1:19">
      <c r="A370" s="9">
        <v>18450</v>
      </c>
      <c r="B370" s="9">
        <v>0</v>
      </c>
      <c r="C370" s="9">
        <v>3584</v>
      </c>
      <c r="D370" s="9">
        <v>5920</v>
      </c>
      <c r="E370" s="9">
        <v>6660</v>
      </c>
      <c r="F370" s="9">
        <v>247</v>
      </c>
      <c r="G370" s="9">
        <v>3584</v>
      </c>
      <c r="H370" s="9">
        <v>5920</v>
      </c>
      <c r="I370" s="9">
        <v>6660</v>
      </c>
      <c r="K370" s="9">
        <f t="shared" si="17"/>
        <v>18475</v>
      </c>
      <c r="L370" s="17">
        <f t="shared" si="19"/>
        <v>0</v>
      </c>
      <c r="M370" s="17">
        <f t="shared" si="19"/>
        <v>3584</v>
      </c>
      <c r="N370" s="17">
        <f t="shared" si="19"/>
        <v>5920</v>
      </c>
      <c r="O370" s="17">
        <f t="shared" si="19"/>
        <v>6660</v>
      </c>
      <c r="P370" s="17">
        <f t="shared" si="20"/>
        <v>247</v>
      </c>
      <c r="Q370" s="17">
        <f t="shared" si="20"/>
        <v>3584</v>
      </c>
      <c r="R370" s="17">
        <f t="shared" si="20"/>
        <v>5920</v>
      </c>
      <c r="S370" s="17">
        <f t="shared" si="20"/>
        <v>6660</v>
      </c>
    </row>
    <row r="371" spans="1:19">
      <c r="A371" s="9">
        <v>18500</v>
      </c>
      <c r="B371" s="9">
        <v>0</v>
      </c>
      <c r="C371" s="9">
        <v>3584</v>
      </c>
      <c r="D371" s="9">
        <v>5920</v>
      </c>
      <c r="E371" s="9">
        <v>6660</v>
      </c>
      <c r="F371" s="9">
        <v>244</v>
      </c>
      <c r="G371" s="9">
        <v>3584</v>
      </c>
      <c r="H371" s="9">
        <v>5920</v>
      </c>
      <c r="I371" s="9">
        <v>6660</v>
      </c>
      <c r="K371" s="9">
        <f t="shared" si="17"/>
        <v>18525</v>
      </c>
      <c r="L371" s="17">
        <f t="shared" si="19"/>
        <v>0</v>
      </c>
      <c r="M371" s="17">
        <f t="shared" si="19"/>
        <v>3584</v>
      </c>
      <c r="N371" s="17">
        <f t="shared" si="19"/>
        <v>5920</v>
      </c>
      <c r="O371" s="17">
        <f t="shared" si="19"/>
        <v>6660</v>
      </c>
      <c r="P371" s="17">
        <f t="shared" si="20"/>
        <v>244</v>
      </c>
      <c r="Q371" s="17">
        <f t="shared" si="20"/>
        <v>3584</v>
      </c>
      <c r="R371" s="17">
        <f t="shared" si="20"/>
        <v>5920</v>
      </c>
      <c r="S371" s="17">
        <f t="shared" si="20"/>
        <v>6660</v>
      </c>
    </row>
    <row r="372" spans="1:19">
      <c r="A372" s="9">
        <v>18550</v>
      </c>
      <c r="B372" s="9">
        <v>0</v>
      </c>
      <c r="C372" s="9">
        <v>3584</v>
      </c>
      <c r="D372" s="9">
        <v>5920</v>
      </c>
      <c r="E372" s="9">
        <v>6660</v>
      </c>
      <c r="F372" s="9">
        <v>240</v>
      </c>
      <c r="G372" s="9">
        <v>3584</v>
      </c>
      <c r="H372" s="9">
        <v>5920</v>
      </c>
      <c r="I372" s="9">
        <v>6660</v>
      </c>
      <c r="K372" s="9">
        <f t="shared" si="17"/>
        <v>18575</v>
      </c>
      <c r="L372" s="17">
        <f t="shared" si="19"/>
        <v>0</v>
      </c>
      <c r="M372" s="17">
        <f t="shared" si="19"/>
        <v>3584</v>
      </c>
      <c r="N372" s="17">
        <f t="shared" si="19"/>
        <v>5920</v>
      </c>
      <c r="O372" s="17">
        <f t="shared" si="19"/>
        <v>6660</v>
      </c>
      <c r="P372" s="17">
        <f t="shared" si="20"/>
        <v>240</v>
      </c>
      <c r="Q372" s="17">
        <f t="shared" si="20"/>
        <v>3584</v>
      </c>
      <c r="R372" s="17">
        <f t="shared" si="20"/>
        <v>5920</v>
      </c>
      <c r="S372" s="17">
        <f t="shared" si="20"/>
        <v>6660</v>
      </c>
    </row>
    <row r="373" spans="1:19">
      <c r="A373" s="9">
        <v>18600</v>
      </c>
      <c r="B373" s="9">
        <v>0</v>
      </c>
      <c r="C373" s="9">
        <v>3584</v>
      </c>
      <c r="D373" s="9">
        <v>5920</v>
      </c>
      <c r="E373" s="9">
        <v>6660</v>
      </c>
      <c r="F373" s="9">
        <v>236</v>
      </c>
      <c r="G373" s="9">
        <v>3584</v>
      </c>
      <c r="H373" s="9">
        <v>5920</v>
      </c>
      <c r="I373" s="9">
        <v>6660</v>
      </c>
      <c r="K373" s="9">
        <f t="shared" si="17"/>
        <v>18625</v>
      </c>
      <c r="L373" s="17">
        <f t="shared" si="19"/>
        <v>0</v>
      </c>
      <c r="M373" s="17">
        <f t="shared" si="19"/>
        <v>3584</v>
      </c>
      <c r="N373" s="17">
        <f t="shared" si="19"/>
        <v>5920</v>
      </c>
      <c r="O373" s="17">
        <f t="shared" si="19"/>
        <v>6660</v>
      </c>
      <c r="P373" s="17">
        <f t="shared" si="20"/>
        <v>236</v>
      </c>
      <c r="Q373" s="17">
        <f t="shared" si="20"/>
        <v>3584</v>
      </c>
      <c r="R373" s="17">
        <f t="shared" si="20"/>
        <v>5920</v>
      </c>
      <c r="S373" s="17">
        <f t="shared" si="20"/>
        <v>6660</v>
      </c>
    </row>
    <row r="374" spans="1:19">
      <c r="A374" s="9">
        <v>18650</v>
      </c>
      <c r="B374" s="9">
        <v>0</v>
      </c>
      <c r="C374" s="9">
        <v>3584</v>
      </c>
      <c r="D374" s="9">
        <v>5920</v>
      </c>
      <c r="E374" s="9">
        <v>6660</v>
      </c>
      <c r="F374" s="9">
        <v>232</v>
      </c>
      <c r="G374" s="9">
        <v>3584</v>
      </c>
      <c r="H374" s="9">
        <v>5920</v>
      </c>
      <c r="I374" s="9">
        <v>6660</v>
      </c>
      <c r="K374" s="9">
        <f t="shared" si="17"/>
        <v>18675</v>
      </c>
      <c r="L374" s="17">
        <f t="shared" si="19"/>
        <v>0</v>
      </c>
      <c r="M374" s="17">
        <f t="shared" si="19"/>
        <v>3584</v>
      </c>
      <c r="N374" s="17">
        <f t="shared" si="19"/>
        <v>5920</v>
      </c>
      <c r="O374" s="17">
        <f t="shared" si="19"/>
        <v>6660</v>
      </c>
      <c r="P374" s="17">
        <f t="shared" si="20"/>
        <v>232</v>
      </c>
      <c r="Q374" s="17">
        <f t="shared" si="20"/>
        <v>3584</v>
      </c>
      <c r="R374" s="17">
        <f t="shared" si="20"/>
        <v>5920</v>
      </c>
      <c r="S374" s="17">
        <f t="shared" si="20"/>
        <v>6660</v>
      </c>
    </row>
    <row r="375" spans="1:19">
      <c r="A375" s="9">
        <v>18700</v>
      </c>
      <c r="B375" s="9">
        <v>0</v>
      </c>
      <c r="C375" s="9">
        <v>3584</v>
      </c>
      <c r="D375" s="9">
        <v>5920</v>
      </c>
      <c r="E375" s="9">
        <v>6660</v>
      </c>
      <c r="F375" s="9">
        <v>228</v>
      </c>
      <c r="G375" s="9">
        <v>3584</v>
      </c>
      <c r="H375" s="9">
        <v>5920</v>
      </c>
      <c r="I375" s="9">
        <v>6660</v>
      </c>
      <c r="K375" s="9">
        <f t="shared" si="17"/>
        <v>18725</v>
      </c>
      <c r="L375" s="17">
        <f t="shared" si="19"/>
        <v>0</v>
      </c>
      <c r="M375" s="17">
        <f t="shared" si="19"/>
        <v>3584</v>
      </c>
      <c r="N375" s="17">
        <f t="shared" si="19"/>
        <v>5920</v>
      </c>
      <c r="O375" s="17">
        <f t="shared" si="19"/>
        <v>6660</v>
      </c>
      <c r="P375" s="17">
        <f t="shared" si="20"/>
        <v>228</v>
      </c>
      <c r="Q375" s="17">
        <f t="shared" si="20"/>
        <v>3584</v>
      </c>
      <c r="R375" s="17">
        <f t="shared" si="20"/>
        <v>5920</v>
      </c>
      <c r="S375" s="17">
        <f t="shared" si="20"/>
        <v>6660</v>
      </c>
    </row>
    <row r="376" spans="1:19">
      <c r="A376" s="9">
        <v>18750</v>
      </c>
      <c r="B376" s="9">
        <v>0</v>
      </c>
      <c r="C376" s="9">
        <v>3584</v>
      </c>
      <c r="D376" s="9">
        <v>5920</v>
      </c>
      <c r="E376" s="9">
        <v>6660</v>
      </c>
      <c r="F376" s="9">
        <v>225</v>
      </c>
      <c r="G376" s="9">
        <v>3584</v>
      </c>
      <c r="H376" s="9">
        <v>5920</v>
      </c>
      <c r="I376" s="9">
        <v>6660</v>
      </c>
      <c r="K376" s="9">
        <f t="shared" si="17"/>
        <v>18775</v>
      </c>
      <c r="L376" s="17">
        <f t="shared" si="19"/>
        <v>0</v>
      </c>
      <c r="M376" s="17">
        <f t="shared" si="19"/>
        <v>3584</v>
      </c>
      <c r="N376" s="17">
        <f t="shared" si="19"/>
        <v>5920</v>
      </c>
      <c r="O376" s="17">
        <f t="shared" si="19"/>
        <v>6660</v>
      </c>
      <c r="P376" s="17">
        <f t="shared" si="20"/>
        <v>225</v>
      </c>
      <c r="Q376" s="17">
        <f t="shared" si="20"/>
        <v>3584</v>
      </c>
      <c r="R376" s="17">
        <f t="shared" si="20"/>
        <v>5920</v>
      </c>
      <c r="S376" s="17">
        <f t="shared" si="20"/>
        <v>6660</v>
      </c>
    </row>
    <row r="377" spans="1:19">
      <c r="A377" s="9">
        <v>18800</v>
      </c>
      <c r="B377" s="9">
        <v>0</v>
      </c>
      <c r="C377" s="9">
        <v>3584</v>
      </c>
      <c r="D377" s="9">
        <v>5920</v>
      </c>
      <c r="E377" s="9">
        <v>6660</v>
      </c>
      <c r="F377" s="9">
        <v>221</v>
      </c>
      <c r="G377" s="9">
        <v>3584</v>
      </c>
      <c r="H377" s="9">
        <v>5920</v>
      </c>
      <c r="I377" s="9">
        <v>6660</v>
      </c>
      <c r="K377" s="9">
        <f t="shared" si="17"/>
        <v>18825</v>
      </c>
      <c r="L377" s="17">
        <f t="shared" si="19"/>
        <v>0</v>
      </c>
      <c r="M377" s="17">
        <f t="shared" si="19"/>
        <v>3584</v>
      </c>
      <c r="N377" s="17">
        <f t="shared" si="19"/>
        <v>5920</v>
      </c>
      <c r="O377" s="17">
        <f t="shared" si="19"/>
        <v>6660</v>
      </c>
      <c r="P377" s="17">
        <f t="shared" si="20"/>
        <v>221</v>
      </c>
      <c r="Q377" s="17">
        <f t="shared" si="20"/>
        <v>3584</v>
      </c>
      <c r="R377" s="17">
        <f t="shared" si="20"/>
        <v>5920</v>
      </c>
      <c r="S377" s="17">
        <f t="shared" si="20"/>
        <v>6660</v>
      </c>
    </row>
    <row r="378" spans="1:19">
      <c r="A378" s="9">
        <v>18850</v>
      </c>
      <c r="B378" s="9">
        <v>0</v>
      </c>
      <c r="C378" s="9">
        <v>3584</v>
      </c>
      <c r="D378" s="9">
        <v>5920</v>
      </c>
      <c r="E378" s="9">
        <v>6660</v>
      </c>
      <c r="F378" s="9">
        <v>217</v>
      </c>
      <c r="G378" s="9">
        <v>3584</v>
      </c>
      <c r="H378" s="9">
        <v>5920</v>
      </c>
      <c r="I378" s="9">
        <v>6660</v>
      </c>
      <c r="K378" s="9">
        <f t="shared" si="17"/>
        <v>18875</v>
      </c>
      <c r="L378" s="17">
        <f t="shared" si="19"/>
        <v>0</v>
      </c>
      <c r="M378" s="17">
        <f t="shared" si="19"/>
        <v>3584</v>
      </c>
      <c r="N378" s="17">
        <f t="shared" si="19"/>
        <v>5920</v>
      </c>
      <c r="O378" s="17">
        <f t="shared" si="19"/>
        <v>6660</v>
      </c>
      <c r="P378" s="17">
        <f t="shared" si="20"/>
        <v>217</v>
      </c>
      <c r="Q378" s="17">
        <f t="shared" si="20"/>
        <v>3584</v>
      </c>
      <c r="R378" s="17">
        <f t="shared" si="20"/>
        <v>5920</v>
      </c>
      <c r="S378" s="17">
        <f t="shared" si="20"/>
        <v>6660</v>
      </c>
    </row>
    <row r="379" spans="1:19">
      <c r="A379" s="9">
        <v>18900</v>
      </c>
      <c r="B379" s="9">
        <v>0</v>
      </c>
      <c r="C379" s="9">
        <v>3584</v>
      </c>
      <c r="D379" s="9">
        <v>5920</v>
      </c>
      <c r="E379" s="9">
        <v>6660</v>
      </c>
      <c r="F379" s="9">
        <v>213</v>
      </c>
      <c r="G379" s="9">
        <v>3584</v>
      </c>
      <c r="H379" s="9">
        <v>5920</v>
      </c>
      <c r="I379" s="9">
        <v>6660</v>
      </c>
      <c r="K379" s="9">
        <f t="shared" si="17"/>
        <v>18925</v>
      </c>
      <c r="L379" s="17">
        <f t="shared" si="19"/>
        <v>0</v>
      </c>
      <c r="M379" s="17">
        <f t="shared" si="19"/>
        <v>3584</v>
      </c>
      <c r="N379" s="17">
        <f t="shared" si="19"/>
        <v>5920</v>
      </c>
      <c r="O379" s="17">
        <f t="shared" si="19"/>
        <v>6660</v>
      </c>
      <c r="P379" s="17">
        <f t="shared" si="20"/>
        <v>213</v>
      </c>
      <c r="Q379" s="17">
        <f t="shared" si="20"/>
        <v>3584</v>
      </c>
      <c r="R379" s="17">
        <f t="shared" si="20"/>
        <v>5920</v>
      </c>
      <c r="S379" s="17">
        <f t="shared" si="20"/>
        <v>6660</v>
      </c>
    </row>
    <row r="380" spans="1:19">
      <c r="A380" s="9">
        <v>18950</v>
      </c>
      <c r="B380" s="9">
        <v>0</v>
      </c>
      <c r="C380" s="9">
        <v>3584</v>
      </c>
      <c r="D380" s="9">
        <v>5920</v>
      </c>
      <c r="E380" s="9">
        <v>6660</v>
      </c>
      <c r="F380" s="9">
        <v>209</v>
      </c>
      <c r="G380" s="9">
        <v>3584</v>
      </c>
      <c r="H380" s="9">
        <v>5920</v>
      </c>
      <c r="I380" s="9">
        <v>6660</v>
      </c>
      <c r="K380" s="9">
        <f t="shared" si="17"/>
        <v>18975</v>
      </c>
      <c r="L380" s="17">
        <f t="shared" si="19"/>
        <v>0</v>
      </c>
      <c r="M380" s="17">
        <f t="shared" si="19"/>
        <v>3584</v>
      </c>
      <c r="N380" s="17">
        <f t="shared" si="19"/>
        <v>5920</v>
      </c>
      <c r="O380" s="17">
        <f t="shared" si="19"/>
        <v>6660</v>
      </c>
      <c r="P380" s="17">
        <f t="shared" si="20"/>
        <v>209</v>
      </c>
      <c r="Q380" s="17">
        <f t="shared" si="20"/>
        <v>3584</v>
      </c>
      <c r="R380" s="17">
        <f t="shared" si="20"/>
        <v>5920</v>
      </c>
      <c r="S380" s="17">
        <f t="shared" si="20"/>
        <v>6660</v>
      </c>
    </row>
    <row r="381" spans="1:19">
      <c r="A381" s="9">
        <v>19000</v>
      </c>
      <c r="B381" s="9">
        <v>0</v>
      </c>
      <c r="C381" s="9">
        <v>3584</v>
      </c>
      <c r="D381" s="9">
        <v>5920</v>
      </c>
      <c r="E381" s="9">
        <v>6660</v>
      </c>
      <c r="F381" s="9">
        <v>205</v>
      </c>
      <c r="G381" s="9">
        <v>3584</v>
      </c>
      <c r="H381" s="9">
        <v>5920</v>
      </c>
      <c r="I381" s="9">
        <v>6660</v>
      </c>
      <c r="K381" s="9">
        <f t="shared" si="17"/>
        <v>19025</v>
      </c>
      <c r="L381" s="17">
        <f t="shared" si="19"/>
        <v>0</v>
      </c>
      <c r="M381" s="17">
        <f t="shared" si="19"/>
        <v>3584</v>
      </c>
      <c r="N381" s="17">
        <f t="shared" si="19"/>
        <v>5920</v>
      </c>
      <c r="O381" s="17">
        <f t="shared" si="19"/>
        <v>6660</v>
      </c>
      <c r="P381" s="17">
        <f t="shared" si="20"/>
        <v>205</v>
      </c>
      <c r="Q381" s="17">
        <f t="shared" si="20"/>
        <v>3584</v>
      </c>
      <c r="R381" s="17">
        <f t="shared" si="20"/>
        <v>5920</v>
      </c>
      <c r="S381" s="17">
        <f t="shared" si="20"/>
        <v>6660</v>
      </c>
    </row>
    <row r="382" spans="1:19">
      <c r="A382" s="9">
        <v>19050</v>
      </c>
      <c r="B382" s="9">
        <v>0</v>
      </c>
      <c r="C382" s="9">
        <v>3584</v>
      </c>
      <c r="D382" s="9">
        <v>5920</v>
      </c>
      <c r="E382" s="9">
        <v>6660</v>
      </c>
      <c r="F382" s="9">
        <v>202</v>
      </c>
      <c r="G382" s="9">
        <v>3584</v>
      </c>
      <c r="H382" s="9">
        <v>5920</v>
      </c>
      <c r="I382" s="9">
        <v>6660</v>
      </c>
      <c r="K382" s="9">
        <f t="shared" si="17"/>
        <v>19075</v>
      </c>
      <c r="L382" s="17">
        <f t="shared" si="19"/>
        <v>0</v>
      </c>
      <c r="M382" s="17">
        <f t="shared" si="19"/>
        <v>3584</v>
      </c>
      <c r="N382" s="17">
        <f t="shared" si="19"/>
        <v>5920</v>
      </c>
      <c r="O382" s="17">
        <f t="shared" si="19"/>
        <v>6660</v>
      </c>
      <c r="P382" s="17">
        <f t="shared" si="20"/>
        <v>202</v>
      </c>
      <c r="Q382" s="17">
        <f t="shared" si="20"/>
        <v>3584</v>
      </c>
      <c r="R382" s="17">
        <f t="shared" si="20"/>
        <v>5920</v>
      </c>
      <c r="S382" s="17">
        <f t="shared" si="20"/>
        <v>6660</v>
      </c>
    </row>
    <row r="383" spans="1:19">
      <c r="A383" s="9">
        <v>19100</v>
      </c>
      <c r="B383" s="9">
        <v>0</v>
      </c>
      <c r="C383" s="9">
        <v>3584</v>
      </c>
      <c r="D383" s="9">
        <v>5920</v>
      </c>
      <c r="E383" s="9">
        <v>6660</v>
      </c>
      <c r="F383" s="9">
        <v>198</v>
      </c>
      <c r="G383" s="9">
        <v>3584</v>
      </c>
      <c r="H383" s="9">
        <v>5920</v>
      </c>
      <c r="I383" s="9">
        <v>6660</v>
      </c>
      <c r="K383" s="9">
        <f t="shared" si="17"/>
        <v>19125</v>
      </c>
      <c r="L383" s="17">
        <f t="shared" si="19"/>
        <v>0</v>
      </c>
      <c r="M383" s="17">
        <f t="shared" si="19"/>
        <v>3584</v>
      </c>
      <c r="N383" s="17">
        <f t="shared" si="19"/>
        <v>5920</v>
      </c>
      <c r="O383" s="17">
        <f t="shared" si="19"/>
        <v>6660</v>
      </c>
      <c r="P383" s="17">
        <f t="shared" si="20"/>
        <v>198</v>
      </c>
      <c r="Q383" s="17">
        <f t="shared" si="20"/>
        <v>3584</v>
      </c>
      <c r="R383" s="17">
        <f t="shared" si="20"/>
        <v>5920</v>
      </c>
      <c r="S383" s="17">
        <f t="shared" si="20"/>
        <v>6660</v>
      </c>
    </row>
    <row r="384" spans="1:19">
      <c r="A384" s="9">
        <v>19150</v>
      </c>
      <c r="B384" s="9">
        <v>0</v>
      </c>
      <c r="C384" s="9">
        <v>3584</v>
      </c>
      <c r="D384" s="9">
        <v>5920</v>
      </c>
      <c r="E384" s="9">
        <v>6660</v>
      </c>
      <c r="F384" s="9">
        <v>194</v>
      </c>
      <c r="G384" s="9">
        <v>3584</v>
      </c>
      <c r="H384" s="9">
        <v>5920</v>
      </c>
      <c r="I384" s="9">
        <v>6660</v>
      </c>
      <c r="K384" s="9">
        <f t="shared" si="17"/>
        <v>19175</v>
      </c>
      <c r="L384" s="17">
        <f t="shared" si="19"/>
        <v>0</v>
      </c>
      <c r="M384" s="17">
        <f t="shared" si="19"/>
        <v>3584</v>
      </c>
      <c r="N384" s="17">
        <f t="shared" si="19"/>
        <v>5920</v>
      </c>
      <c r="O384" s="17">
        <f t="shared" si="19"/>
        <v>6660</v>
      </c>
      <c r="P384" s="17">
        <f t="shared" si="20"/>
        <v>194</v>
      </c>
      <c r="Q384" s="17">
        <f t="shared" si="20"/>
        <v>3584</v>
      </c>
      <c r="R384" s="17">
        <f t="shared" si="20"/>
        <v>5920</v>
      </c>
      <c r="S384" s="17">
        <f t="shared" si="20"/>
        <v>6660</v>
      </c>
    </row>
    <row r="385" spans="1:19">
      <c r="A385" s="9">
        <v>19200</v>
      </c>
      <c r="B385" s="9">
        <v>0</v>
      </c>
      <c r="C385" s="9">
        <v>3584</v>
      </c>
      <c r="D385" s="9">
        <v>5920</v>
      </c>
      <c r="E385" s="9">
        <v>6660</v>
      </c>
      <c r="F385" s="9">
        <v>190</v>
      </c>
      <c r="G385" s="9">
        <v>3584</v>
      </c>
      <c r="H385" s="9">
        <v>5920</v>
      </c>
      <c r="I385" s="9">
        <v>6660</v>
      </c>
      <c r="K385" s="9">
        <f t="shared" si="17"/>
        <v>19225</v>
      </c>
      <c r="L385" s="17">
        <f t="shared" si="19"/>
        <v>0</v>
      </c>
      <c r="M385" s="17">
        <f t="shared" si="19"/>
        <v>3584</v>
      </c>
      <c r="N385" s="17">
        <f t="shared" si="19"/>
        <v>5920</v>
      </c>
      <c r="O385" s="17">
        <f t="shared" si="19"/>
        <v>6660</v>
      </c>
      <c r="P385" s="17">
        <f t="shared" si="20"/>
        <v>190</v>
      </c>
      <c r="Q385" s="17">
        <f t="shared" si="20"/>
        <v>3584</v>
      </c>
      <c r="R385" s="17">
        <f t="shared" si="20"/>
        <v>5920</v>
      </c>
      <c r="S385" s="17">
        <f t="shared" si="20"/>
        <v>6660</v>
      </c>
    </row>
    <row r="386" spans="1:19">
      <c r="A386" s="9">
        <v>19250</v>
      </c>
      <c r="B386" s="9">
        <v>0</v>
      </c>
      <c r="C386" s="9">
        <v>3584</v>
      </c>
      <c r="D386" s="9">
        <v>5920</v>
      </c>
      <c r="E386" s="9">
        <v>6660</v>
      </c>
      <c r="F386" s="9">
        <v>186</v>
      </c>
      <c r="G386" s="9">
        <v>3584</v>
      </c>
      <c r="H386" s="9">
        <v>5920</v>
      </c>
      <c r="I386" s="9">
        <v>6660</v>
      </c>
      <c r="K386" s="9">
        <f t="shared" ref="K386:K449" si="21">50*ROUND((A386-25)/50,0)+25</f>
        <v>19275</v>
      </c>
      <c r="L386" s="17">
        <f t="shared" si="19"/>
        <v>0</v>
      </c>
      <c r="M386" s="17">
        <f t="shared" si="19"/>
        <v>3584</v>
      </c>
      <c r="N386" s="17">
        <f t="shared" si="19"/>
        <v>5920</v>
      </c>
      <c r="O386" s="17">
        <f t="shared" si="19"/>
        <v>6660</v>
      </c>
      <c r="P386" s="17">
        <f t="shared" si="20"/>
        <v>186</v>
      </c>
      <c r="Q386" s="17">
        <f t="shared" si="20"/>
        <v>3584</v>
      </c>
      <c r="R386" s="17">
        <f t="shared" si="20"/>
        <v>5920</v>
      </c>
      <c r="S386" s="17">
        <f t="shared" si="20"/>
        <v>6660</v>
      </c>
    </row>
    <row r="387" spans="1:19">
      <c r="A387" s="9">
        <v>19300</v>
      </c>
      <c r="B387" s="9">
        <v>0</v>
      </c>
      <c r="C387" s="9">
        <v>3584</v>
      </c>
      <c r="D387" s="9">
        <v>5920</v>
      </c>
      <c r="E387" s="9">
        <v>6660</v>
      </c>
      <c r="F387" s="9">
        <v>182</v>
      </c>
      <c r="G387" s="9">
        <v>3584</v>
      </c>
      <c r="H387" s="9">
        <v>5920</v>
      </c>
      <c r="I387" s="9">
        <v>6660</v>
      </c>
      <c r="K387" s="9">
        <f t="shared" si="21"/>
        <v>19325</v>
      </c>
      <c r="L387" s="17">
        <f t="shared" si="19"/>
        <v>0</v>
      </c>
      <c r="M387" s="17">
        <f t="shared" si="19"/>
        <v>3584</v>
      </c>
      <c r="N387" s="17">
        <f t="shared" si="19"/>
        <v>5920</v>
      </c>
      <c r="O387" s="17">
        <f t="shared" si="19"/>
        <v>6660</v>
      </c>
      <c r="P387" s="17">
        <f t="shared" si="20"/>
        <v>182</v>
      </c>
      <c r="Q387" s="17">
        <f t="shared" si="20"/>
        <v>3584</v>
      </c>
      <c r="R387" s="17">
        <f t="shared" si="20"/>
        <v>5920</v>
      </c>
      <c r="S387" s="17">
        <f t="shared" si="20"/>
        <v>6660</v>
      </c>
    </row>
    <row r="388" spans="1:19">
      <c r="A388" s="9">
        <v>19350</v>
      </c>
      <c r="B388" s="9">
        <v>0</v>
      </c>
      <c r="C388" s="9">
        <v>3576</v>
      </c>
      <c r="D388" s="9">
        <v>5911</v>
      </c>
      <c r="E388" s="9">
        <v>6651</v>
      </c>
      <c r="F388" s="9">
        <v>179</v>
      </c>
      <c r="G388" s="9">
        <v>3584</v>
      </c>
      <c r="H388" s="9">
        <v>5920</v>
      </c>
      <c r="I388" s="9">
        <v>6660</v>
      </c>
      <c r="K388" s="9">
        <f t="shared" si="21"/>
        <v>19375</v>
      </c>
      <c r="L388" s="17">
        <f t="shared" si="19"/>
        <v>0</v>
      </c>
      <c r="M388" s="17">
        <f t="shared" si="19"/>
        <v>3576</v>
      </c>
      <c r="N388" s="17">
        <f t="shared" si="19"/>
        <v>5911</v>
      </c>
      <c r="O388" s="17">
        <f t="shared" si="19"/>
        <v>6651</v>
      </c>
      <c r="P388" s="17">
        <f t="shared" si="20"/>
        <v>179</v>
      </c>
      <c r="Q388" s="17">
        <f t="shared" si="20"/>
        <v>3584</v>
      </c>
      <c r="R388" s="17">
        <f t="shared" si="20"/>
        <v>5920</v>
      </c>
      <c r="S388" s="17">
        <f t="shared" si="20"/>
        <v>6660</v>
      </c>
    </row>
    <row r="389" spans="1:19">
      <c r="A389" s="9">
        <v>19400</v>
      </c>
      <c r="B389" s="9">
        <v>0</v>
      </c>
      <c r="C389" s="9">
        <v>3568</v>
      </c>
      <c r="D389" s="9">
        <v>5900</v>
      </c>
      <c r="E389" s="9">
        <v>6640</v>
      </c>
      <c r="F389" s="9">
        <v>175</v>
      </c>
      <c r="G389" s="9">
        <v>3584</v>
      </c>
      <c r="H389" s="9">
        <v>5920</v>
      </c>
      <c r="I389" s="9">
        <v>6660</v>
      </c>
      <c r="K389" s="9">
        <f t="shared" si="21"/>
        <v>19425</v>
      </c>
      <c r="L389" s="17">
        <f t="shared" si="19"/>
        <v>0</v>
      </c>
      <c r="M389" s="17">
        <f t="shared" si="19"/>
        <v>3568</v>
      </c>
      <c r="N389" s="17">
        <f t="shared" si="19"/>
        <v>5900</v>
      </c>
      <c r="O389" s="17">
        <f t="shared" si="19"/>
        <v>6640</v>
      </c>
      <c r="P389" s="17">
        <f t="shared" si="20"/>
        <v>175</v>
      </c>
      <c r="Q389" s="17">
        <f t="shared" si="20"/>
        <v>3584</v>
      </c>
      <c r="R389" s="17">
        <f t="shared" si="20"/>
        <v>5920</v>
      </c>
      <c r="S389" s="17">
        <f t="shared" si="20"/>
        <v>6660</v>
      </c>
    </row>
    <row r="390" spans="1:19">
      <c r="A390" s="9">
        <v>19450</v>
      </c>
      <c r="B390" s="9">
        <v>0</v>
      </c>
      <c r="C390" s="9">
        <v>3560</v>
      </c>
      <c r="D390" s="9">
        <v>5889</v>
      </c>
      <c r="E390" s="9">
        <v>6629</v>
      </c>
      <c r="F390" s="9">
        <v>171</v>
      </c>
      <c r="G390" s="9">
        <v>3584</v>
      </c>
      <c r="H390" s="9">
        <v>5920</v>
      </c>
      <c r="I390" s="9">
        <v>6660</v>
      </c>
      <c r="K390" s="9">
        <f t="shared" si="21"/>
        <v>19475</v>
      </c>
      <c r="L390" s="17">
        <f t="shared" si="19"/>
        <v>0</v>
      </c>
      <c r="M390" s="17">
        <f t="shared" si="19"/>
        <v>3560</v>
      </c>
      <c r="N390" s="17">
        <f t="shared" si="19"/>
        <v>5889</v>
      </c>
      <c r="O390" s="17">
        <f t="shared" si="19"/>
        <v>6629</v>
      </c>
      <c r="P390" s="17">
        <f t="shared" si="20"/>
        <v>171</v>
      </c>
      <c r="Q390" s="17">
        <f t="shared" si="20"/>
        <v>3584</v>
      </c>
      <c r="R390" s="17">
        <f t="shared" si="20"/>
        <v>5920</v>
      </c>
      <c r="S390" s="17">
        <f t="shared" si="20"/>
        <v>6660</v>
      </c>
    </row>
    <row r="391" spans="1:19">
      <c r="A391" s="9">
        <v>19500</v>
      </c>
      <c r="B391" s="9">
        <v>0</v>
      </c>
      <c r="C391" s="9">
        <v>3552</v>
      </c>
      <c r="D391" s="9">
        <v>5879</v>
      </c>
      <c r="E391" s="9">
        <v>6619</v>
      </c>
      <c r="F391" s="9">
        <v>167</v>
      </c>
      <c r="G391" s="9">
        <v>3584</v>
      </c>
      <c r="H391" s="9">
        <v>5920</v>
      </c>
      <c r="I391" s="9">
        <v>6660</v>
      </c>
      <c r="K391" s="9">
        <f t="shared" si="21"/>
        <v>19525</v>
      </c>
      <c r="L391" s="17">
        <f t="shared" si="19"/>
        <v>0</v>
      </c>
      <c r="M391" s="17">
        <f t="shared" si="19"/>
        <v>3552</v>
      </c>
      <c r="N391" s="17">
        <f t="shared" si="19"/>
        <v>5879</v>
      </c>
      <c r="O391" s="17">
        <f t="shared" si="19"/>
        <v>6619</v>
      </c>
      <c r="P391" s="17">
        <f t="shared" si="20"/>
        <v>167</v>
      </c>
      <c r="Q391" s="17">
        <f t="shared" si="20"/>
        <v>3584</v>
      </c>
      <c r="R391" s="17">
        <f t="shared" si="20"/>
        <v>5920</v>
      </c>
      <c r="S391" s="17">
        <f t="shared" si="20"/>
        <v>6660</v>
      </c>
    </row>
    <row r="392" spans="1:19">
      <c r="A392" s="9">
        <v>19550</v>
      </c>
      <c r="B392" s="9">
        <v>0</v>
      </c>
      <c r="C392" s="9">
        <v>3544</v>
      </c>
      <c r="D392" s="9">
        <v>5868</v>
      </c>
      <c r="E392" s="9">
        <v>6608</v>
      </c>
      <c r="F392" s="9">
        <v>163</v>
      </c>
      <c r="G392" s="9">
        <v>3584</v>
      </c>
      <c r="H392" s="9">
        <v>5920</v>
      </c>
      <c r="I392" s="9">
        <v>6660</v>
      </c>
      <c r="K392" s="9">
        <f t="shared" si="21"/>
        <v>19575</v>
      </c>
      <c r="L392" s="17">
        <f t="shared" si="19"/>
        <v>0</v>
      </c>
      <c r="M392" s="17">
        <f t="shared" si="19"/>
        <v>3544</v>
      </c>
      <c r="N392" s="17">
        <f t="shared" si="19"/>
        <v>5868</v>
      </c>
      <c r="O392" s="17">
        <f t="shared" si="19"/>
        <v>6608</v>
      </c>
      <c r="P392" s="17">
        <f t="shared" si="20"/>
        <v>163</v>
      </c>
      <c r="Q392" s="17">
        <f t="shared" si="20"/>
        <v>3584</v>
      </c>
      <c r="R392" s="17">
        <f t="shared" si="20"/>
        <v>5920</v>
      </c>
      <c r="S392" s="17">
        <f t="shared" si="20"/>
        <v>6660</v>
      </c>
    </row>
    <row r="393" spans="1:19">
      <c r="A393" s="9">
        <v>19600</v>
      </c>
      <c r="B393" s="9">
        <v>0</v>
      </c>
      <c r="C393" s="9">
        <v>3536</v>
      </c>
      <c r="D393" s="9">
        <v>5858</v>
      </c>
      <c r="E393" s="9">
        <v>6598</v>
      </c>
      <c r="F393" s="9">
        <v>160</v>
      </c>
      <c r="G393" s="9">
        <v>3584</v>
      </c>
      <c r="H393" s="9">
        <v>5920</v>
      </c>
      <c r="I393" s="9">
        <v>6660</v>
      </c>
      <c r="K393" s="9">
        <f t="shared" si="21"/>
        <v>19625</v>
      </c>
      <c r="L393" s="17">
        <f t="shared" ref="L393:R444" si="22">ROUND(IF($K393&lt;0,0,IF($K393&lt;U$1,U$2*$K393,IF($K393&lt;U$4,U$3,IF($K393&lt;U$6,U$3-U$5*($K393-U$4),0)))),0)</f>
        <v>0</v>
      </c>
      <c r="M393" s="17">
        <f t="shared" si="22"/>
        <v>3536</v>
      </c>
      <c r="N393" s="17">
        <f t="shared" si="22"/>
        <v>5858</v>
      </c>
      <c r="O393" s="17">
        <f t="shared" si="22"/>
        <v>6598</v>
      </c>
      <c r="P393" s="17">
        <f t="shared" si="20"/>
        <v>160</v>
      </c>
      <c r="Q393" s="17">
        <f t="shared" si="20"/>
        <v>3584</v>
      </c>
      <c r="R393" s="17">
        <f t="shared" si="20"/>
        <v>5920</v>
      </c>
      <c r="S393" s="17">
        <f t="shared" si="20"/>
        <v>6660</v>
      </c>
    </row>
    <row r="394" spans="1:19">
      <c r="A394" s="9">
        <v>19650</v>
      </c>
      <c r="B394" s="9">
        <v>0</v>
      </c>
      <c r="C394" s="9">
        <v>3528</v>
      </c>
      <c r="D394" s="9">
        <v>5847</v>
      </c>
      <c r="E394" s="9">
        <v>6587</v>
      </c>
      <c r="F394" s="9">
        <v>156</v>
      </c>
      <c r="G394" s="9">
        <v>3584</v>
      </c>
      <c r="H394" s="9">
        <v>5920</v>
      </c>
      <c r="I394" s="9">
        <v>6660</v>
      </c>
      <c r="K394" s="9">
        <f t="shared" si="21"/>
        <v>19675</v>
      </c>
      <c r="L394" s="17">
        <f t="shared" si="22"/>
        <v>0</v>
      </c>
      <c r="M394" s="17">
        <f t="shared" si="22"/>
        <v>3528</v>
      </c>
      <c r="N394" s="17">
        <f t="shared" si="22"/>
        <v>5847</v>
      </c>
      <c r="O394" s="17">
        <f t="shared" si="22"/>
        <v>6587</v>
      </c>
      <c r="P394" s="17">
        <f t="shared" si="20"/>
        <v>156</v>
      </c>
      <c r="Q394" s="17">
        <f t="shared" si="20"/>
        <v>3584</v>
      </c>
      <c r="R394" s="17">
        <f t="shared" si="20"/>
        <v>5920</v>
      </c>
      <c r="S394" s="17">
        <f t="shared" si="20"/>
        <v>6660</v>
      </c>
    </row>
    <row r="395" spans="1:19">
      <c r="A395" s="9">
        <v>19700</v>
      </c>
      <c r="B395" s="9">
        <v>0</v>
      </c>
      <c r="C395" s="9">
        <v>3520</v>
      </c>
      <c r="D395" s="9">
        <v>5837</v>
      </c>
      <c r="E395" s="9">
        <v>6577</v>
      </c>
      <c r="F395" s="9">
        <v>152</v>
      </c>
      <c r="G395" s="9">
        <v>3584</v>
      </c>
      <c r="H395" s="9">
        <v>5920</v>
      </c>
      <c r="I395" s="9">
        <v>6660</v>
      </c>
      <c r="K395" s="9">
        <f t="shared" si="21"/>
        <v>19725</v>
      </c>
      <c r="L395" s="17">
        <f t="shared" si="22"/>
        <v>0</v>
      </c>
      <c r="M395" s="17">
        <f t="shared" si="22"/>
        <v>3520</v>
      </c>
      <c r="N395" s="17">
        <f t="shared" si="22"/>
        <v>5837</v>
      </c>
      <c r="O395" s="17">
        <f t="shared" si="22"/>
        <v>6577</v>
      </c>
      <c r="P395" s="17">
        <f t="shared" si="20"/>
        <v>152</v>
      </c>
      <c r="Q395" s="17">
        <f t="shared" si="20"/>
        <v>3584</v>
      </c>
      <c r="R395" s="17">
        <f t="shared" si="20"/>
        <v>5920</v>
      </c>
      <c r="S395" s="17">
        <f t="shared" si="20"/>
        <v>6660</v>
      </c>
    </row>
    <row r="396" spans="1:19">
      <c r="A396" s="9">
        <v>19750</v>
      </c>
      <c r="B396" s="9">
        <v>0</v>
      </c>
      <c r="C396" s="9">
        <v>3512</v>
      </c>
      <c r="D396" s="9">
        <v>5826</v>
      </c>
      <c r="E396" s="9">
        <v>6566</v>
      </c>
      <c r="F396" s="9">
        <v>148</v>
      </c>
      <c r="G396" s="9">
        <v>3584</v>
      </c>
      <c r="H396" s="9">
        <v>5920</v>
      </c>
      <c r="I396" s="9">
        <v>6660</v>
      </c>
      <c r="K396" s="9">
        <f t="shared" si="21"/>
        <v>19775</v>
      </c>
      <c r="L396" s="17">
        <f t="shared" si="22"/>
        <v>0</v>
      </c>
      <c r="M396" s="17">
        <f t="shared" si="22"/>
        <v>3512</v>
      </c>
      <c r="N396" s="17">
        <f t="shared" si="22"/>
        <v>5826</v>
      </c>
      <c r="O396" s="17">
        <f t="shared" si="22"/>
        <v>6566</v>
      </c>
      <c r="P396" s="17">
        <f t="shared" si="20"/>
        <v>148</v>
      </c>
      <c r="Q396" s="17">
        <f t="shared" si="20"/>
        <v>3584</v>
      </c>
      <c r="R396" s="17">
        <f t="shared" si="20"/>
        <v>5920</v>
      </c>
      <c r="S396" s="17">
        <f t="shared" si="20"/>
        <v>6660</v>
      </c>
    </row>
    <row r="397" spans="1:19">
      <c r="A397" s="9">
        <v>19800</v>
      </c>
      <c r="B397" s="9">
        <v>0</v>
      </c>
      <c r="C397" s="9">
        <v>3504</v>
      </c>
      <c r="D397" s="9">
        <v>5816</v>
      </c>
      <c r="E397" s="9">
        <v>6556</v>
      </c>
      <c r="F397" s="9">
        <v>144</v>
      </c>
      <c r="G397" s="9">
        <v>3584</v>
      </c>
      <c r="H397" s="9">
        <v>5920</v>
      </c>
      <c r="I397" s="9">
        <v>6660</v>
      </c>
      <c r="K397" s="9">
        <f t="shared" si="21"/>
        <v>19825</v>
      </c>
      <c r="L397" s="17">
        <f t="shared" si="22"/>
        <v>0</v>
      </c>
      <c r="M397" s="17">
        <f t="shared" si="22"/>
        <v>3504</v>
      </c>
      <c r="N397" s="17">
        <f t="shared" si="22"/>
        <v>5816</v>
      </c>
      <c r="O397" s="17">
        <f t="shared" si="22"/>
        <v>6556</v>
      </c>
      <c r="P397" s="17">
        <f t="shared" si="20"/>
        <v>144</v>
      </c>
      <c r="Q397" s="17">
        <f t="shared" si="20"/>
        <v>3584</v>
      </c>
      <c r="R397" s="17">
        <f t="shared" si="20"/>
        <v>5920</v>
      </c>
      <c r="S397" s="17">
        <f t="shared" si="20"/>
        <v>6660</v>
      </c>
    </row>
    <row r="398" spans="1:19">
      <c r="A398" s="9">
        <v>19850</v>
      </c>
      <c r="B398" s="9">
        <v>0</v>
      </c>
      <c r="C398" s="9">
        <v>3497</v>
      </c>
      <c r="D398" s="9">
        <v>5805</v>
      </c>
      <c r="E398" s="9">
        <v>6545</v>
      </c>
      <c r="F398" s="9">
        <v>140</v>
      </c>
      <c r="G398" s="9">
        <v>3584</v>
      </c>
      <c r="H398" s="9">
        <v>5920</v>
      </c>
      <c r="I398" s="9">
        <v>6660</v>
      </c>
      <c r="K398" s="9">
        <f t="shared" si="21"/>
        <v>19875</v>
      </c>
      <c r="L398" s="17">
        <f t="shared" si="22"/>
        <v>0</v>
      </c>
      <c r="M398" s="17">
        <f t="shared" si="22"/>
        <v>3497</v>
      </c>
      <c r="N398" s="17">
        <f t="shared" si="22"/>
        <v>5805</v>
      </c>
      <c r="O398" s="17">
        <f t="shared" si="22"/>
        <v>6545</v>
      </c>
      <c r="P398" s="17">
        <f t="shared" si="20"/>
        <v>140</v>
      </c>
      <c r="Q398" s="17">
        <f t="shared" si="20"/>
        <v>3584</v>
      </c>
      <c r="R398" s="17">
        <f t="shared" si="20"/>
        <v>5920</v>
      </c>
      <c r="S398" s="17">
        <f t="shared" si="20"/>
        <v>6660</v>
      </c>
    </row>
    <row r="399" spans="1:19">
      <c r="A399" s="9">
        <v>19900</v>
      </c>
      <c r="B399" s="9">
        <v>0</v>
      </c>
      <c r="C399" s="9">
        <v>3489</v>
      </c>
      <c r="D399" s="9">
        <v>5795</v>
      </c>
      <c r="E399" s="9">
        <v>6535</v>
      </c>
      <c r="F399" s="9">
        <v>137</v>
      </c>
      <c r="G399" s="9">
        <v>3584</v>
      </c>
      <c r="H399" s="9">
        <v>5920</v>
      </c>
      <c r="I399" s="9">
        <v>6660</v>
      </c>
      <c r="K399" s="9">
        <f t="shared" si="21"/>
        <v>19925</v>
      </c>
      <c r="L399" s="17">
        <f t="shared" si="22"/>
        <v>0</v>
      </c>
      <c r="M399" s="17">
        <f t="shared" si="22"/>
        <v>3489</v>
      </c>
      <c r="N399" s="17">
        <f t="shared" si="22"/>
        <v>5795</v>
      </c>
      <c r="O399" s="17">
        <f t="shared" si="22"/>
        <v>6535</v>
      </c>
      <c r="P399" s="17">
        <f t="shared" si="20"/>
        <v>137</v>
      </c>
      <c r="Q399" s="17">
        <f t="shared" si="20"/>
        <v>3584</v>
      </c>
      <c r="R399" s="17">
        <f t="shared" si="20"/>
        <v>5920</v>
      </c>
      <c r="S399" s="17">
        <f t="shared" si="20"/>
        <v>6660</v>
      </c>
    </row>
    <row r="400" spans="1:19">
      <c r="A400" s="9">
        <v>19950</v>
      </c>
      <c r="B400" s="9">
        <v>0</v>
      </c>
      <c r="C400" s="9">
        <v>3481</v>
      </c>
      <c r="D400" s="9">
        <v>5784</v>
      </c>
      <c r="E400" s="9">
        <v>6524</v>
      </c>
      <c r="F400" s="9">
        <v>133</v>
      </c>
      <c r="G400" s="9">
        <v>3584</v>
      </c>
      <c r="H400" s="9">
        <v>5920</v>
      </c>
      <c r="I400" s="9">
        <v>6660</v>
      </c>
      <c r="K400" s="9">
        <f t="shared" si="21"/>
        <v>19975</v>
      </c>
      <c r="L400" s="17">
        <f t="shared" si="22"/>
        <v>0</v>
      </c>
      <c r="M400" s="17">
        <f t="shared" si="22"/>
        <v>3481</v>
      </c>
      <c r="N400" s="17">
        <f t="shared" si="22"/>
        <v>5784</v>
      </c>
      <c r="O400" s="17">
        <f t="shared" si="22"/>
        <v>6524</v>
      </c>
      <c r="P400" s="17">
        <f t="shared" si="20"/>
        <v>133</v>
      </c>
      <c r="Q400" s="17">
        <f t="shared" si="20"/>
        <v>3584</v>
      </c>
      <c r="R400" s="17">
        <f t="shared" si="20"/>
        <v>5920</v>
      </c>
      <c r="S400" s="17">
        <f t="shared" si="20"/>
        <v>6660</v>
      </c>
    </row>
    <row r="401" spans="1:19">
      <c r="A401" s="9">
        <v>20000</v>
      </c>
      <c r="B401" s="9">
        <v>0</v>
      </c>
      <c r="C401" s="9">
        <v>3473</v>
      </c>
      <c r="D401" s="9">
        <v>5774</v>
      </c>
      <c r="E401" s="9">
        <v>6514</v>
      </c>
      <c r="F401" s="9">
        <v>129</v>
      </c>
      <c r="G401" s="9">
        <v>3584</v>
      </c>
      <c r="H401" s="9">
        <v>5920</v>
      </c>
      <c r="I401" s="9">
        <v>6660</v>
      </c>
      <c r="K401" s="9">
        <f t="shared" si="21"/>
        <v>20025</v>
      </c>
      <c r="L401" s="17">
        <f t="shared" si="22"/>
        <v>0</v>
      </c>
      <c r="M401" s="17">
        <f t="shared" si="22"/>
        <v>3473</v>
      </c>
      <c r="N401" s="17">
        <f t="shared" si="22"/>
        <v>5774</v>
      </c>
      <c r="O401" s="17">
        <f t="shared" si="22"/>
        <v>6514</v>
      </c>
      <c r="P401" s="17">
        <f t="shared" si="20"/>
        <v>129</v>
      </c>
      <c r="Q401" s="17">
        <f t="shared" si="20"/>
        <v>3584</v>
      </c>
      <c r="R401" s="17">
        <f t="shared" si="20"/>
        <v>5920</v>
      </c>
      <c r="S401" s="17">
        <f t="shared" si="20"/>
        <v>6660</v>
      </c>
    </row>
    <row r="402" spans="1:19">
      <c r="A402" s="9">
        <v>20050</v>
      </c>
      <c r="B402" s="9">
        <v>0</v>
      </c>
      <c r="C402" s="9">
        <v>3465</v>
      </c>
      <c r="D402" s="9">
        <v>5763</v>
      </c>
      <c r="E402" s="9">
        <v>6503</v>
      </c>
      <c r="F402" s="9">
        <v>125</v>
      </c>
      <c r="G402" s="9">
        <v>3584</v>
      </c>
      <c r="H402" s="9">
        <v>5920</v>
      </c>
      <c r="I402" s="9">
        <v>6660</v>
      </c>
      <c r="K402" s="9">
        <f t="shared" si="21"/>
        <v>20075</v>
      </c>
      <c r="L402" s="17">
        <f t="shared" si="22"/>
        <v>0</v>
      </c>
      <c r="M402" s="17">
        <f t="shared" si="22"/>
        <v>3465</v>
      </c>
      <c r="N402" s="17">
        <f t="shared" si="22"/>
        <v>5763</v>
      </c>
      <c r="O402" s="17">
        <f t="shared" si="22"/>
        <v>6503</v>
      </c>
      <c r="P402" s="17">
        <f t="shared" si="20"/>
        <v>125</v>
      </c>
      <c r="Q402" s="17">
        <f t="shared" si="20"/>
        <v>3584</v>
      </c>
      <c r="R402" s="17">
        <f t="shared" si="20"/>
        <v>5920</v>
      </c>
      <c r="S402" s="17">
        <f t="shared" si="20"/>
        <v>6660</v>
      </c>
    </row>
    <row r="403" spans="1:19">
      <c r="A403" s="9">
        <v>20100</v>
      </c>
      <c r="B403" s="9">
        <v>0</v>
      </c>
      <c r="C403" s="9">
        <v>3457</v>
      </c>
      <c r="D403" s="9">
        <v>5753</v>
      </c>
      <c r="E403" s="9">
        <v>6493</v>
      </c>
      <c r="F403" s="9">
        <v>121</v>
      </c>
      <c r="G403" s="9">
        <v>3584</v>
      </c>
      <c r="H403" s="9">
        <v>5920</v>
      </c>
      <c r="I403" s="9">
        <v>6660</v>
      </c>
      <c r="K403" s="9">
        <f t="shared" si="21"/>
        <v>20125</v>
      </c>
      <c r="L403" s="17">
        <f t="shared" si="22"/>
        <v>0</v>
      </c>
      <c r="M403" s="17">
        <f t="shared" si="22"/>
        <v>3457</v>
      </c>
      <c r="N403" s="17">
        <f t="shared" si="22"/>
        <v>5753</v>
      </c>
      <c r="O403" s="17">
        <f t="shared" si="22"/>
        <v>6493</v>
      </c>
      <c r="P403" s="17">
        <f t="shared" si="20"/>
        <v>121</v>
      </c>
      <c r="Q403" s="17">
        <f t="shared" si="20"/>
        <v>3584</v>
      </c>
      <c r="R403" s="17">
        <f t="shared" si="20"/>
        <v>5920</v>
      </c>
      <c r="S403" s="17">
        <f t="shared" si="20"/>
        <v>6660</v>
      </c>
    </row>
    <row r="404" spans="1:19">
      <c r="A404" s="9">
        <v>20150</v>
      </c>
      <c r="B404" s="9">
        <v>0</v>
      </c>
      <c r="C404" s="9">
        <v>3449</v>
      </c>
      <c r="D404" s="9">
        <v>5742</v>
      </c>
      <c r="E404" s="9">
        <v>6482</v>
      </c>
      <c r="F404" s="9">
        <v>117</v>
      </c>
      <c r="G404" s="9">
        <v>3584</v>
      </c>
      <c r="H404" s="9">
        <v>5920</v>
      </c>
      <c r="I404" s="9">
        <v>6660</v>
      </c>
      <c r="K404" s="9">
        <f t="shared" si="21"/>
        <v>20175</v>
      </c>
      <c r="L404" s="17">
        <f t="shared" si="22"/>
        <v>0</v>
      </c>
      <c r="M404" s="17">
        <f t="shared" si="22"/>
        <v>3449</v>
      </c>
      <c r="N404" s="17">
        <f t="shared" si="22"/>
        <v>5742</v>
      </c>
      <c r="O404" s="17">
        <f t="shared" si="22"/>
        <v>6482</v>
      </c>
      <c r="P404" s="17">
        <f t="shared" si="20"/>
        <v>117</v>
      </c>
      <c r="Q404" s="17">
        <f t="shared" si="20"/>
        <v>3584</v>
      </c>
      <c r="R404" s="17">
        <f t="shared" si="20"/>
        <v>5920</v>
      </c>
      <c r="S404" s="17">
        <f t="shared" si="20"/>
        <v>6660</v>
      </c>
    </row>
    <row r="405" spans="1:19">
      <c r="A405" s="9">
        <v>20200</v>
      </c>
      <c r="B405" s="9">
        <v>0</v>
      </c>
      <c r="C405" s="9">
        <v>3441</v>
      </c>
      <c r="D405" s="9">
        <v>5732</v>
      </c>
      <c r="E405" s="9">
        <v>6472</v>
      </c>
      <c r="F405" s="9">
        <v>114</v>
      </c>
      <c r="G405" s="9">
        <v>3584</v>
      </c>
      <c r="H405" s="9">
        <v>5920</v>
      </c>
      <c r="I405" s="9">
        <v>6660</v>
      </c>
      <c r="K405" s="9">
        <f t="shared" si="21"/>
        <v>20225</v>
      </c>
      <c r="L405" s="17">
        <f t="shared" si="22"/>
        <v>0</v>
      </c>
      <c r="M405" s="17">
        <f t="shared" si="22"/>
        <v>3441</v>
      </c>
      <c r="N405" s="17">
        <f t="shared" si="22"/>
        <v>5732</v>
      </c>
      <c r="O405" s="17">
        <f t="shared" si="22"/>
        <v>6472</v>
      </c>
      <c r="P405" s="17">
        <f t="shared" si="20"/>
        <v>114</v>
      </c>
      <c r="Q405" s="17">
        <f t="shared" si="20"/>
        <v>3584</v>
      </c>
      <c r="R405" s="17">
        <f t="shared" si="20"/>
        <v>5920</v>
      </c>
      <c r="S405" s="17">
        <f t="shared" si="20"/>
        <v>6660</v>
      </c>
    </row>
    <row r="406" spans="1:19">
      <c r="A406" s="9">
        <v>20250</v>
      </c>
      <c r="B406" s="9">
        <v>0</v>
      </c>
      <c r="C406" s="9">
        <v>3433</v>
      </c>
      <c r="D406" s="9">
        <v>5721</v>
      </c>
      <c r="E406" s="9">
        <v>6461</v>
      </c>
      <c r="F406" s="9">
        <v>110</v>
      </c>
      <c r="G406" s="9">
        <v>3584</v>
      </c>
      <c r="H406" s="9">
        <v>5920</v>
      </c>
      <c r="I406" s="9">
        <v>6660</v>
      </c>
      <c r="K406" s="9">
        <f t="shared" si="21"/>
        <v>20275</v>
      </c>
      <c r="L406" s="17">
        <f t="shared" si="22"/>
        <v>0</v>
      </c>
      <c r="M406" s="17">
        <f t="shared" si="22"/>
        <v>3433</v>
      </c>
      <c r="N406" s="17">
        <f t="shared" si="22"/>
        <v>5721</v>
      </c>
      <c r="O406" s="17">
        <f t="shared" si="22"/>
        <v>6461</v>
      </c>
      <c r="P406" s="17">
        <f t="shared" si="20"/>
        <v>110</v>
      </c>
      <c r="Q406" s="17">
        <f t="shared" si="20"/>
        <v>3584</v>
      </c>
      <c r="R406" s="17">
        <f t="shared" si="20"/>
        <v>5920</v>
      </c>
      <c r="S406" s="17">
        <f t="shared" si="20"/>
        <v>6660</v>
      </c>
    </row>
    <row r="407" spans="1:19">
      <c r="A407" s="9">
        <v>20300</v>
      </c>
      <c r="B407" s="9">
        <v>0</v>
      </c>
      <c r="C407" s="9">
        <v>3425</v>
      </c>
      <c r="D407" s="9">
        <v>5710</v>
      </c>
      <c r="E407" s="9">
        <v>6450</v>
      </c>
      <c r="F407" s="9">
        <v>106</v>
      </c>
      <c r="G407" s="9">
        <v>3584</v>
      </c>
      <c r="H407" s="9">
        <v>5920</v>
      </c>
      <c r="I407" s="9">
        <v>6660</v>
      </c>
      <c r="K407" s="9">
        <f t="shared" si="21"/>
        <v>20325</v>
      </c>
      <c r="L407" s="17">
        <f t="shared" si="22"/>
        <v>0</v>
      </c>
      <c r="M407" s="17">
        <f t="shared" si="22"/>
        <v>3425</v>
      </c>
      <c r="N407" s="17">
        <f t="shared" si="22"/>
        <v>5710</v>
      </c>
      <c r="O407" s="17">
        <f t="shared" si="22"/>
        <v>6450</v>
      </c>
      <c r="P407" s="17">
        <f t="shared" si="20"/>
        <v>106</v>
      </c>
      <c r="Q407" s="17">
        <f t="shared" si="20"/>
        <v>3584</v>
      </c>
      <c r="R407" s="17">
        <f t="shared" si="20"/>
        <v>5920</v>
      </c>
      <c r="S407" s="17">
        <f t="shared" si="20"/>
        <v>6660</v>
      </c>
    </row>
    <row r="408" spans="1:19">
      <c r="A408" s="9">
        <v>20350</v>
      </c>
      <c r="B408" s="9">
        <v>0</v>
      </c>
      <c r="C408" s="9">
        <v>3417</v>
      </c>
      <c r="D408" s="9">
        <v>5700</v>
      </c>
      <c r="E408" s="9">
        <v>6440</v>
      </c>
      <c r="F408" s="9">
        <v>102</v>
      </c>
      <c r="G408" s="9">
        <v>3584</v>
      </c>
      <c r="H408" s="9">
        <v>5920</v>
      </c>
      <c r="I408" s="9">
        <v>6660</v>
      </c>
      <c r="K408" s="9">
        <f t="shared" si="21"/>
        <v>20375</v>
      </c>
      <c r="L408" s="17">
        <f t="shared" si="22"/>
        <v>0</v>
      </c>
      <c r="M408" s="17">
        <f t="shared" si="22"/>
        <v>3417</v>
      </c>
      <c r="N408" s="17">
        <f t="shared" si="22"/>
        <v>5700</v>
      </c>
      <c r="O408" s="17">
        <f t="shared" si="22"/>
        <v>6440</v>
      </c>
      <c r="P408" s="17">
        <f t="shared" si="20"/>
        <v>102</v>
      </c>
      <c r="Q408" s="17">
        <f t="shared" si="20"/>
        <v>3584</v>
      </c>
      <c r="R408" s="17">
        <f t="shared" si="20"/>
        <v>5920</v>
      </c>
      <c r="S408" s="17">
        <f t="shared" si="20"/>
        <v>6660</v>
      </c>
    </row>
    <row r="409" spans="1:19">
      <c r="A409" s="9">
        <v>20400</v>
      </c>
      <c r="B409" s="9">
        <v>0</v>
      </c>
      <c r="C409" s="9">
        <v>3409</v>
      </c>
      <c r="D409" s="9">
        <v>5689</v>
      </c>
      <c r="E409" s="9">
        <v>6429</v>
      </c>
      <c r="F409" s="9">
        <v>98</v>
      </c>
      <c r="G409" s="9">
        <v>3584</v>
      </c>
      <c r="H409" s="9">
        <v>5920</v>
      </c>
      <c r="I409" s="9">
        <v>6660</v>
      </c>
      <c r="K409" s="9">
        <f t="shared" si="21"/>
        <v>20425</v>
      </c>
      <c r="L409" s="17">
        <f t="shared" si="22"/>
        <v>0</v>
      </c>
      <c r="M409" s="17">
        <f t="shared" si="22"/>
        <v>3409</v>
      </c>
      <c r="N409" s="17">
        <f t="shared" si="22"/>
        <v>5689</v>
      </c>
      <c r="O409" s="17">
        <f t="shared" si="22"/>
        <v>6429</v>
      </c>
      <c r="P409" s="17">
        <f t="shared" si="20"/>
        <v>98</v>
      </c>
      <c r="Q409" s="17">
        <f t="shared" si="20"/>
        <v>3584</v>
      </c>
      <c r="R409" s="17">
        <f t="shared" si="20"/>
        <v>5920</v>
      </c>
      <c r="S409" s="17">
        <f t="shared" si="20"/>
        <v>6660</v>
      </c>
    </row>
    <row r="410" spans="1:19">
      <c r="A410" s="9">
        <v>20450</v>
      </c>
      <c r="B410" s="9">
        <v>0</v>
      </c>
      <c r="C410" s="9">
        <v>3401</v>
      </c>
      <c r="D410" s="9">
        <v>5679</v>
      </c>
      <c r="E410" s="9">
        <v>6419</v>
      </c>
      <c r="F410" s="9">
        <v>94</v>
      </c>
      <c r="G410" s="9">
        <v>3584</v>
      </c>
      <c r="H410" s="9">
        <v>5920</v>
      </c>
      <c r="I410" s="9">
        <v>6660</v>
      </c>
      <c r="K410" s="9">
        <f t="shared" si="21"/>
        <v>20475</v>
      </c>
      <c r="L410" s="17">
        <f t="shared" si="22"/>
        <v>0</v>
      </c>
      <c r="M410" s="17">
        <f t="shared" si="22"/>
        <v>3401</v>
      </c>
      <c r="N410" s="17">
        <f t="shared" si="22"/>
        <v>5679</v>
      </c>
      <c r="O410" s="17">
        <f t="shared" si="22"/>
        <v>6419</v>
      </c>
      <c r="P410" s="17">
        <f t="shared" si="20"/>
        <v>94</v>
      </c>
      <c r="Q410" s="17">
        <f t="shared" si="20"/>
        <v>3584</v>
      </c>
      <c r="R410" s="17">
        <f t="shared" si="20"/>
        <v>5920</v>
      </c>
      <c r="S410" s="17">
        <f t="shared" si="20"/>
        <v>6660</v>
      </c>
    </row>
    <row r="411" spans="1:19">
      <c r="A411" s="9">
        <v>20500</v>
      </c>
      <c r="B411" s="9">
        <v>0</v>
      </c>
      <c r="C411" s="9">
        <v>3393</v>
      </c>
      <c r="D411" s="9">
        <v>5668</v>
      </c>
      <c r="E411" s="9">
        <v>6408</v>
      </c>
      <c r="F411" s="9">
        <v>91</v>
      </c>
      <c r="G411" s="9">
        <v>3584</v>
      </c>
      <c r="H411" s="9">
        <v>5920</v>
      </c>
      <c r="I411" s="9">
        <v>6660</v>
      </c>
      <c r="K411" s="9">
        <f t="shared" si="21"/>
        <v>20525</v>
      </c>
      <c r="L411" s="17">
        <f t="shared" si="22"/>
        <v>0</v>
      </c>
      <c r="M411" s="17">
        <f t="shared" si="22"/>
        <v>3393</v>
      </c>
      <c r="N411" s="17">
        <f t="shared" si="22"/>
        <v>5668</v>
      </c>
      <c r="O411" s="17">
        <f t="shared" si="22"/>
        <v>6408</v>
      </c>
      <c r="P411" s="17">
        <f t="shared" si="20"/>
        <v>91</v>
      </c>
      <c r="Q411" s="17">
        <f t="shared" si="20"/>
        <v>3584</v>
      </c>
      <c r="R411" s="17">
        <f t="shared" si="20"/>
        <v>5920</v>
      </c>
      <c r="S411" s="17">
        <f t="shared" si="20"/>
        <v>6660</v>
      </c>
    </row>
    <row r="412" spans="1:19">
      <c r="A412" s="9">
        <v>20550</v>
      </c>
      <c r="B412" s="9">
        <v>0</v>
      </c>
      <c r="C412" s="9">
        <v>3385</v>
      </c>
      <c r="D412" s="9">
        <v>5658</v>
      </c>
      <c r="E412" s="9">
        <v>6398</v>
      </c>
      <c r="F412" s="9">
        <v>87</v>
      </c>
      <c r="G412" s="9">
        <v>3584</v>
      </c>
      <c r="H412" s="9">
        <v>5920</v>
      </c>
      <c r="I412" s="9">
        <v>6660</v>
      </c>
      <c r="K412" s="9">
        <f t="shared" si="21"/>
        <v>20575</v>
      </c>
      <c r="L412" s="17">
        <f t="shared" si="22"/>
        <v>0</v>
      </c>
      <c r="M412" s="17">
        <f t="shared" si="22"/>
        <v>3385</v>
      </c>
      <c r="N412" s="17">
        <f t="shared" si="22"/>
        <v>5658</v>
      </c>
      <c r="O412" s="17">
        <f t="shared" si="22"/>
        <v>6398</v>
      </c>
      <c r="P412" s="17">
        <f t="shared" si="20"/>
        <v>87</v>
      </c>
      <c r="Q412" s="17">
        <f t="shared" si="20"/>
        <v>3584</v>
      </c>
      <c r="R412" s="17">
        <f t="shared" si="20"/>
        <v>5920</v>
      </c>
      <c r="S412" s="17">
        <f t="shared" si="20"/>
        <v>6660</v>
      </c>
    </row>
    <row r="413" spans="1:19">
      <c r="A413" s="9">
        <v>20600</v>
      </c>
      <c r="B413" s="9">
        <v>0</v>
      </c>
      <c r="C413" s="9">
        <v>3377</v>
      </c>
      <c r="D413" s="9">
        <v>5647</v>
      </c>
      <c r="E413" s="9">
        <v>6387</v>
      </c>
      <c r="F413" s="9">
        <v>83</v>
      </c>
      <c r="G413" s="9">
        <v>3584</v>
      </c>
      <c r="H413" s="9">
        <v>5920</v>
      </c>
      <c r="I413" s="9">
        <v>6660</v>
      </c>
      <c r="K413" s="9">
        <f t="shared" si="21"/>
        <v>20625</v>
      </c>
      <c r="L413" s="17">
        <f t="shared" si="22"/>
        <v>0</v>
      </c>
      <c r="M413" s="17">
        <f t="shared" si="22"/>
        <v>3377</v>
      </c>
      <c r="N413" s="17">
        <f t="shared" si="22"/>
        <v>5647</v>
      </c>
      <c r="O413" s="17">
        <f t="shared" si="22"/>
        <v>6387</v>
      </c>
      <c r="P413" s="17">
        <f t="shared" si="20"/>
        <v>83</v>
      </c>
      <c r="Q413" s="17">
        <f t="shared" si="20"/>
        <v>3584</v>
      </c>
      <c r="R413" s="17">
        <f t="shared" si="20"/>
        <v>5920</v>
      </c>
      <c r="S413" s="17">
        <f t="shared" si="20"/>
        <v>6660</v>
      </c>
    </row>
    <row r="414" spans="1:19">
      <c r="A414" s="9">
        <v>20650</v>
      </c>
      <c r="B414" s="9">
        <v>0</v>
      </c>
      <c r="C414" s="9">
        <v>3369</v>
      </c>
      <c r="D414" s="9">
        <v>5637</v>
      </c>
      <c r="E414" s="9">
        <v>6377</v>
      </c>
      <c r="F414" s="9">
        <v>79</v>
      </c>
      <c r="G414" s="9">
        <v>3584</v>
      </c>
      <c r="H414" s="9">
        <v>5920</v>
      </c>
      <c r="I414" s="9">
        <v>6660</v>
      </c>
      <c r="K414" s="9">
        <f t="shared" si="21"/>
        <v>20675</v>
      </c>
      <c r="L414" s="17">
        <f t="shared" si="22"/>
        <v>0</v>
      </c>
      <c r="M414" s="17">
        <f t="shared" si="22"/>
        <v>3369</v>
      </c>
      <c r="N414" s="17">
        <f t="shared" si="22"/>
        <v>5637</v>
      </c>
      <c r="O414" s="17">
        <f t="shared" si="22"/>
        <v>6377</v>
      </c>
      <c r="P414" s="17">
        <f t="shared" si="20"/>
        <v>79</v>
      </c>
      <c r="Q414" s="17">
        <f t="shared" si="20"/>
        <v>3584</v>
      </c>
      <c r="R414" s="17">
        <f t="shared" si="20"/>
        <v>5920</v>
      </c>
      <c r="S414" s="17">
        <f t="shared" si="20"/>
        <v>6660</v>
      </c>
    </row>
    <row r="415" spans="1:19">
      <c r="A415" s="9">
        <v>20700</v>
      </c>
      <c r="B415" s="9">
        <v>0</v>
      </c>
      <c r="C415" s="9">
        <v>3361</v>
      </c>
      <c r="D415" s="9">
        <v>5626</v>
      </c>
      <c r="E415" s="9">
        <v>6366</v>
      </c>
      <c r="F415" s="9">
        <v>75</v>
      </c>
      <c r="G415" s="9">
        <v>3584</v>
      </c>
      <c r="H415" s="9">
        <v>5920</v>
      </c>
      <c r="I415" s="9">
        <v>6660</v>
      </c>
      <c r="K415" s="9">
        <f t="shared" si="21"/>
        <v>20725</v>
      </c>
      <c r="L415" s="17">
        <f t="shared" si="22"/>
        <v>0</v>
      </c>
      <c r="M415" s="17">
        <f t="shared" si="22"/>
        <v>3361</v>
      </c>
      <c r="N415" s="17">
        <f t="shared" si="22"/>
        <v>5626</v>
      </c>
      <c r="O415" s="17">
        <f t="shared" si="22"/>
        <v>6366</v>
      </c>
      <c r="P415" s="17">
        <f t="shared" si="20"/>
        <v>75</v>
      </c>
      <c r="Q415" s="17">
        <f t="shared" si="20"/>
        <v>3584</v>
      </c>
      <c r="R415" s="17">
        <f t="shared" si="20"/>
        <v>5920</v>
      </c>
      <c r="S415" s="17">
        <f t="shared" si="20"/>
        <v>6660</v>
      </c>
    </row>
    <row r="416" spans="1:19">
      <c r="A416" s="9">
        <v>20750</v>
      </c>
      <c r="B416" s="9">
        <v>0</v>
      </c>
      <c r="C416" s="9">
        <v>3353</v>
      </c>
      <c r="D416" s="9">
        <v>5616</v>
      </c>
      <c r="E416" s="9">
        <v>6356</v>
      </c>
      <c r="F416" s="9">
        <v>72</v>
      </c>
      <c r="G416" s="9">
        <v>3584</v>
      </c>
      <c r="H416" s="9">
        <v>5920</v>
      </c>
      <c r="I416" s="9">
        <v>6660</v>
      </c>
      <c r="K416" s="9">
        <f t="shared" si="21"/>
        <v>20775</v>
      </c>
      <c r="L416" s="17">
        <f t="shared" si="22"/>
        <v>0</v>
      </c>
      <c r="M416" s="17">
        <f t="shared" si="22"/>
        <v>3353</v>
      </c>
      <c r="N416" s="17">
        <f t="shared" si="22"/>
        <v>5616</v>
      </c>
      <c r="O416" s="17">
        <f t="shared" si="22"/>
        <v>6356</v>
      </c>
      <c r="P416" s="17">
        <f t="shared" si="20"/>
        <v>72</v>
      </c>
      <c r="Q416" s="17">
        <f t="shared" si="20"/>
        <v>3584</v>
      </c>
      <c r="R416" s="17">
        <f t="shared" si="20"/>
        <v>5920</v>
      </c>
      <c r="S416" s="17">
        <f t="shared" si="20"/>
        <v>6660</v>
      </c>
    </row>
    <row r="417" spans="1:19">
      <c r="A417" s="9">
        <v>20800</v>
      </c>
      <c r="B417" s="9">
        <v>0</v>
      </c>
      <c r="C417" s="9">
        <v>3345</v>
      </c>
      <c r="D417" s="9">
        <v>5605</v>
      </c>
      <c r="E417" s="9">
        <v>6345</v>
      </c>
      <c r="F417" s="9">
        <v>68</v>
      </c>
      <c r="G417" s="9">
        <v>3584</v>
      </c>
      <c r="H417" s="9">
        <v>5920</v>
      </c>
      <c r="I417" s="9">
        <v>6660</v>
      </c>
      <c r="K417" s="9">
        <f t="shared" si="21"/>
        <v>20825</v>
      </c>
      <c r="L417" s="17">
        <f t="shared" si="22"/>
        <v>0</v>
      </c>
      <c r="M417" s="17">
        <f t="shared" si="22"/>
        <v>3345</v>
      </c>
      <c r="N417" s="17">
        <f t="shared" si="22"/>
        <v>5605</v>
      </c>
      <c r="O417" s="17">
        <f t="shared" si="22"/>
        <v>6345</v>
      </c>
      <c r="P417" s="17">
        <f t="shared" si="20"/>
        <v>68</v>
      </c>
      <c r="Q417" s="17">
        <f t="shared" si="20"/>
        <v>3584</v>
      </c>
      <c r="R417" s="17">
        <f t="shared" si="20"/>
        <v>5920</v>
      </c>
      <c r="S417" s="17">
        <f t="shared" si="20"/>
        <v>6660</v>
      </c>
    </row>
    <row r="418" spans="1:19">
      <c r="A418" s="9">
        <v>20850</v>
      </c>
      <c r="B418" s="9">
        <v>0</v>
      </c>
      <c r="C418" s="9">
        <v>3337</v>
      </c>
      <c r="D418" s="9">
        <v>5595</v>
      </c>
      <c r="E418" s="9">
        <v>6335</v>
      </c>
      <c r="F418" s="9">
        <v>64</v>
      </c>
      <c r="G418" s="9">
        <v>3584</v>
      </c>
      <c r="H418" s="9">
        <v>5920</v>
      </c>
      <c r="I418" s="9">
        <v>6660</v>
      </c>
      <c r="K418" s="9">
        <f t="shared" si="21"/>
        <v>20875</v>
      </c>
      <c r="L418" s="17">
        <f t="shared" si="22"/>
        <v>0</v>
      </c>
      <c r="M418" s="17">
        <f t="shared" si="22"/>
        <v>3337</v>
      </c>
      <c r="N418" s="17">
        <f t="shared" si="22"/>
        <v>5595</v>
      </c>
      <c r="O418" s="17">
        <f t="shared" si="22"/>
        <v>6335</v>
      </c>
      <c r="P418" s="17">
        <f t="shared" si="20"/>
        <v>64</v>
      </c>
      <c r="Q418" s="17">
        <f t="shared" si="20"/>
        <v>3584</v>
      </c>
      <c r="R418" s="17">
        <f t="shared" si="20"/>
        <v>5920</v>
      </c>
      <c r="S418" s="17">
        <f t="shared" si="20"/>
        <v>6660</v>
      </c>
    </row>
    <row r="419" spans="1:19">
      <c r="A419" s="9">
        <v>20900</v>
      </c>
      <c r="B419" s="9">
        <v>0</v>
      </c>
      <c r="C419" s="9">
        <v>3329</v>
      </c>
      <c r="D419" s="9">
        <v>5584</v>
      </c>
      <c r="E419" s="9">
        <v>6324</v>
      </c>
      <c r="F419" s="9">
        <v>60</v>
      </c>
      <c r="G419" s="9">
        <v>3584</v>
      </c>
      <c r="H419" s="9">
        <v>5920</v>
      </c>
      <c r="I419" s="9">
        <v>6660</v>
      </c>
      <c r="K419" s="9">
        <f t="shared" si="21"/>
        <v>20925</v>
      </c>
      <c r="L419" s="17">
        <f t="shared" si="22"/>
        <v>0</v>
      </c>
      <c r="M419" s="17">
        <f t="shared" si="22"/>
        <v>3329</v>
      </c>
      <c r="N419" s="17">
        <f t="shared" si="22"/>
        <v>5584</v>
      </c>
      <c r="O419" s="17">
        <f t="shared" si="22"/>
        <v>6324</v>
      </c>
      <c r="P419" s="17">
        <f t="shared" si="20"/>
        <v>60</v>
      </c>
      <c r="Q419" s="17">
        <f t="shared" si="20"/>
        <v>3584</v>
      </c>
      <c r="R419" s="17">
        <f t="shared" si="20"/>
        <v>5920</v>
      </c>
      <c r="S419" s="17">
        <f t="shared" si="20"/>
        <v>6660</v>
      </c>
    </row>
    <row r="420" spans="1:19">
      <c r="A420" s="9">
        <v>20950</v>
      </c>
      <c r="B420" s="9">
        <v>0</v>
      </c>
      <c r="C420" s="9">
        <v>3321</v>
      </c>
      <c r="D420" s="9">
        <v>5574</v>
      </c>
      <c r="E420" s="9">
        <v>6314</v>
      </c>
      <c r="F420" s="9">
        <v>56</v>
      </c>
      <c r="G420" s="9">
        <v>3584</v>
      </c>
      <c r="H420" s="9">
        <v>5920</v>
      </c>
      <c r="I420" s="9">
        <v>6660</v>
      </c>
      <c r="K420" s="9">
        <f t="shared" si="21"/>
        <v>20975</v>
      </c>
      <c r="L420" s="17">
        <f t="shared" si="22"/>
        <v>0</v>
      </c>
      <c r="M420" s="17">
        <f t="shared" si="22"/>
        <v>3321</v>
      </c>
      <c r="N420" s="17">
        <f t="shared" si="22"/>
        <v>5574</v>
      </c>
      <c r="O420" s="17">
        <f t="shared" si="22"/>
        <v>6314</v>
      </c>
      <c r="P420" s="17">
        <f t="shared" si="20"/>
        <v>56</v>
      </c>
      <c r="Q420" s="17">
        <f t="shared" si="20"/>
        <v>3584</v>
      </c>
      <c r="R420" s="17">
        <f t="shared" si="20"/>
        <v>5920</v>
      </c>
      <c r="S420" s="17">
        <f t="shared" si="20"/>
        <v>6660</v>
      </c>
    </row>
    <row r="421" spans="1:19">
      <c r="A421" s="9">
        <v>21000</v>
      </c>
      <c r="B421" s="9">
        <v>0</v>
      </c>
      <c r="C421" s="9">
        <v>3313</v>
      </c>
      <c r="D421" s="9">
        <v>5563</v>
      </c>
      <c r="E421" s="9">
        <v>6303</v>
      </c>
      <c r="F421" s="9">
        <v>52</v>
      </c>
      <c r="G421" s="9">
        <v>3584</v>
      </c>
      <c r="H421" s="9">
        <v>5920</v>
      </c>
      <c r="I421" s="9">
        <v>6660</v>
      </c>
      <c r="K421" s="9">
        <f t="shared" si="21"/>
        <v>21025</v>
      </c>
      <c r="L421" s="17">
        <f t="shared" si="22"/>
        <v>0</v>
      </c>
      <c r="M421" s="17">
        <f t="shared" si="22"/>
        <v>3313</v>
      </c>
      <c r="N421" s="17">
        <f t="shared" si="22"/>
        <v>5563</v>
      </c>
      <c r="O421" s="17">
        <f t="shared" si="22"/>
        <v>6303</v>
      </c>
      <c r="P421" s="17">
        <f t="shared" si="20"/>
        <v>52</v>
      </c>
      <c r="Q421" s="17">
        <f t="shared" si="20"/>
        <v>3584</v>
      </c>
      <c r="R421" s="17">
        <f t="shared" si="20"/>
        <v>5920</v>
      </c>
      <c r="S421" s="17">
        <f t="shared" si="20"/>
        <v>6660</v>
      </c>
    </row>
    <row r="422" spans="1:19">
      <c r="A422" s="9">
        <v>21050</v>
      </c>
      <c r="B422" s="9">
        <v>0</v>
      </c>
      <c r="C422" s="9">
        <v>3305</v>
      </c>
      <c r="D422" s="9">
        <v>5553</v>
      </c>
      <c r="E422" s="9">
        <v>6293</v>
      </c>
      <c r="F422" s="9">
        <v>49</v>
      </c>
      <c r="G422" s="9">
        <v>3584</v>
      </c>
      <c r="H422" s="9">
        <v>5920</v>
      </c>
      <c r="I422" s="9">
        <v>6660</v>
      </c>
      <c r="K422" s="9">
        <f t="shared" si="21"/>
        <v>21075</v>
      </c>
      <c r="L422" s="17">
        <f t="shared" si="22"/>
        <v>0</v>
      </c>
      <c r="M422" s="17">
        <f t="shared" si="22"/>
        <v>3305</v>
      </c>
      <c r="N422" s="17">
        <f t="shared" si="22"/>
        <v>5553</v>
      </c>
      <c r="O422" s="17">
        <f t="shared" si="22"/>
        <v>6293</v>
      </c>
      <c r="P422" s="17">
        <f t="shared" si="20"/>
        <v>49</v>
      </c>
      <c r="Q422" s="17">
        <f t="shared" si="20"/>
        <v>3584</v>
      </c>
      <c r="R422" s="17">
        <f t="shared" si="20"/>
        <v>5920</v>
      </c>
      <c r="S422" s="17">
        <f t="shared" si="20"/>
        <v>6660</v>
      </c>
    </row>
    <row r="423" spans="1:19">
      <c r="A423" s="9">
        <v>21100</v>
      </c>
      <c r="B423" s="9">
        <v>0</v>
      </c>
      <c r="C423" s="9">
        <v>3297</v>
      </c>
      <c r="D423" s="9">
        <v>5542</v>
      </c>
      <c r="E423" s="9">
        <v>6282</v>
      </c>
      <c r="F423" s="9">
        <v>45</v>
      </c>
      <c r="G423" s="9">
        <v>3584</v>
      </c>
      <c r="H423" s="9">
        <v>5920</v>
      </c>
      <c r="I423" s="9">
        <v>6660</v>
      </c>
      <c r="K423" s="9">
        <f t="shared" si="21"/>
        <v>21125</v>
      </c>
      <c r="L423" s="17">
        <f t="shared" si="22"/>
        <v>0</v>
      </c>
      <c r="M423" s="17">
        <f t="shared" si="22"/>
        <v>3297</v>
      </c>
      <c r="N423" s="17">
        <f t="shared" si="22"/>
        <v>5542</v>
      </c>
      <c r="O423" s="17">
        <f t="shared" si="22"/>
        <v>6282</v>
      </c>
      <c r="P423" s="17">
        <f t="shared" si="20"/>
        <v>45</v>
      </c>
      <c r="Q423" s="17">
        <f t="shared" si="20"/>
        <v>3584</v>
      </c>
      <c r="R423" s="17">
        <f t="shared" si="20"/>
        <v>5920</v>
      </c>
      <c r="S423" s="17">
        <f t="shared" si="20"/>
        <v>6660</v>
      </c>
    </row>
    <row r="424" spans="1:19">
      <c r="A424" s="9">
        <v>21150</v>
      </c>
      <c r="B424" s="9">
        <v>0</v>
      </c>
      <c r="C424" s="9">
        <v>3289</v>
      </c>
      <c r="D424" s="9">
        <v>5531</v>
      </c>
      <c r="E424" s="9">
        <v>6271</v>
      </c>
      <c r="F424" s="9">
        <v>41</v>
      </c>
      <c r="G424" s="9">
        <v>3584</v>
      </c>
      <c r="H424" s="9">
        <v>5920</v>
      </c>
      <c r="I424" s="9">
        <v>6660</v>
      </c>
      <c r="K424" s="9">
        <f t="shared" si="21"/>
        <v>21175</v>
      </c>
      <c r="L424" s="17">
        <f t="shared" si="22"/>
        <v>0</v>
      </c>
      <c r="M424" s="17">
        <f t="shared" si="22"/>
        <v>3289</v>
      </c>
      <c r="N424" s="17">
        <f t="shared" si="22"/>
        <v>5531</v>
      </c>
      <c r="O424" s="17">
        <f t="shared" si="22"/>
        <v>6271</v>
      </c>
      <c r="P424" s="17">
        <f t="shared" si="20"/>
        <v>41</v>
      </c>
      <c r="Q424" s="17">
        <f t="shared" si="20"/>
        <v>3584</v>
      </c>
      <c r="R424" s="17">
        <f t="shared" si="20"/>
        <v>5920</v>
      </c>
      <c r="S424" s="17">
        <f t="shared" si="20"/>
        <v>6660</v>
      </c>
    </row>
    <row r="425" spans="1:19">
      <c r="A425" s="9">
        <v>21200</v>
      </c>
      <c r="B425" s="9">
        <v>0</v>
      </c>
      <c r="C425" s="9">
        <v>3281</v>
      </c>
      <c r="D425" s="9">
        <v>5521</v>
      </c>
      <c r="E425" s="9">
        <v>6261</v>
      </c>
      <c r="F425" s="9">
        <v>37</v>
      </c>
      <c r="G425" s="9">
        <v>3584</v>
      </c>
      <c r="H425" s="9">
        <v>5920</v>
      </c>
      <c r="I425" s="9">
        <v>6660</v>
      </c>
      <c r="K425" s="9">
        <f t="shared" si="21"/>
        <v>21225</v>
      </c>
      <c r="L425" s="17">
        <f t="shared" si="22"/>
        <v>0</v>
      </c>
      <c r="M425" s="17">
        <f t="shared" si="22"/>
        <v>3281</v>
      </c>
      <c r="N425" s="17">
        <f t="shared" si="22"/>
        <v>5521</v>
      </c>
      <c r="O425" s="17">
        <f t="shared" si="22"/>
        <v>6261</v>
      </c>
      <c r="P425" s="17">
        <f t="shared" si="20"/>
        <v>37</v>
      </c>
      <c r="Q425" s="17">
        <f t="shared" si="20"/>
        <v>3584</v>
      </c>
      <c r="R425" s="17">
        <f t="shared" si="20"/>
        <v>5920</v>
      </c>
      <c r="S425" s="17">
        <f t="shared" si="20"/>
        <v>6660</v>
      </c>
    </row>
    <row r="426" spans="1:19">
      <c r="A426" s="9">
        <v>21250</v>
      </c>
      <c r="B426" s="9">
        <v>0</v>
      </c>
      <c r="C426" s="9">
        <v>3273</v>
      </c>
      <c r="D426" s="9">
        <v>5510</v>
      </c>
      <c r="E426" s="9">
        <v>6250</v>
      </c>
      <c r="F426" s="9">
        <v>33</v>
      </c>
      <c r="G426" s="9">
        <v>3584</v>
      </c>
      <c r="H426" s="9">
        <v>5920</v>
      </c>
      <c r="I426" s="9">
        <v>6660</v>
      </c>
      <c r="K426" s="9">
        <f t="shared" si="21"/>
        <v>21275</v>
      </c>
      <c r="L426" s="17">
        <f t="shared" si="22"/>
        <v>0</v>
      </c>
      <c r="M426" s="17">
        <f t="shared" si="22"/>
        <v>3273</v>
      </c>
      <c r="N426" s="17">
        <f t="shared" si="22"/>
        <v>5510</v>
      </c>
      <c r="O426" s="17">
        <f t="shared" si="22"/>
        <v>6250</v>
      </c>
      <c r="P426" s="17">
        <f t="shared" si="20"/>
        <v>33</v>
      </c>
      <c r="Q426" s="17">
        <f t="shared" si="20"/>
        <v>3584</v>
      </c>
      <c r="R426" s="17">
        <f t="shared" si="20"/>
        <v>5920</v>
      </c>
      <c r="S426" s="17">
        <f t="shared" si="20"/>
        <v>6660</v>
      </c>
    </row>
    <row r="427" spans="1:19">
      <c r="A427" s="9">
        <v>21300</v>
      </c>
      <c r="B427" s="9">
        <v>0</v>
      </c>
      <c r="C427" s="9">
        <v>3265</v>
      </c>
      <c r="D427" s="9">
        <v>5500</v>
      </c>
      <c r="E427" s="9">
        <v>6240</v>
      </c>
      <c r="F427" s="9">
        <v>29</v>
      </c>
      <c r="G427" s="9">
        <v>3584</v>
      </c>
      <c r="H427" s="9">
        <v>5920</v>
      </c>
      <c r="I427" s="9">
        <v>6660</v>
      </c>
      <c r="K427" s="9">
        <f t="shared" si="21"/>
        <v>21325</v>
      </c>
      <c r="L427" s="17">
        <f t="shared" si="22"/>
        <v>0</v>
      </c>
      <c r="M427" s="17">
        <f t="shared" si="22"/>
        <v>3265</v>
      </c>
      <c r="N427" s="17">
        <f t="shared" si="22"/>
        <v>5500</v>
      </c>
      <c r="O427" s="17">
        <f t="shared" si="22"/>
        <v>6240</v>
      </c>
      <c r="P427" s="17">
        <f t="shared" si="20"/>
        <v>29</v>
      </c>
      <c r="Q427" s="17">
        <f t="shared" si="20"/>
        <v>3584</v>
      </c>
      <c r="R427" s="17">
        <f t="shared" si="20"/>
        <v>5920</v>
      </c>
      <c r="S427" s="17">
        <f t="shared" ref="S427:S490" si="23">ROUND(IF($K427&lt;0,0,IF($K427&lt;AB$1,AB$2*$K427,IF($K427&lt;AB$4,AB$3,IF($K427&lt;AB$6,AB$3-AB$5*($K427-AB$4),0)))),0)</f>
        <v>6660</v>
      </c>
    </row>
    <row r="428" spans="1:19">
      <c r="A428" s="9">
        <v>21350</v>
      </c>
      <c r="B428" s="9">
        <v>0</v>
      </c>
      <c r="C428" s="9">
        <v>3257</v>
      </c>
      <c r="D428" s="9">
        <v>5489</v>
      </c>
      <c r="E428" s="9">
        <v>6229</v>
      </c>
      <c r="F428" s="9">
        <v>26</v>
      </c>
      <c r="G428" s="9">
        <v>3584</v>
      </c>
      <c r="H428" s="9">
        <v>5920</v>
      </c>
      <c r="I428" s="9">
        <v>6660</v>
      </c>
      <c r="K428" s="9">
        <f t="shared" si="21"/>
        <v>21375</v>
      </c>
      <c r="L428" s="17">
        <f t="shared" si="22"/>
        <v>0</v>
      </c>
      <c r="M428" s="17">
        <f t="shared" si="22"/>
        <v>3257</v>
      </c>
      <c r="N428" s="17">
        <f t="shared" si="22"/>
        <v>5489</v>
      </c>
      <c r="O428" s="17">
        <f t="shared" si="22"/>
        <v>6229</v>
      </c>
      <c r="P428" s="17">
        <f t="shared" si="22"/>
        <v>26</v>
      </c>
      <c r="Q428" s="17">
        <f t="shared" si="22"/>
        <v>3584</v>
      </c>
      <c r="R428" s="17">
        <f t="shared" si="22"/>
        <v>5920</v>
      </c>
      <c r="S428" s="17">
        <f t="shared" si="23"/>
        <v>6660</v>
      </c>
    </row>
    <row r="429" spans="1:19">
      <c r="A429" s="9">
        <v>21400</v>
      </c>
      <c r="B429" s="9">
        <v>0</v>
      </c>
      <c r="C429" s="9">
        <v>3249</v>
      </c>
      <c r="D429" s="9">
        <v>5479</v>
      </c>
      <c r="E429" s="9">
        <v>6219</v>
      </c>
      <c r="F429" s="9">
        <v>22</v>
      </c>
      <c r="G429" s="9">
        <v>3584</v>
      </c>
      <c r="H429" s="9">
        <v>5920</v>
      </c>
      <c r="I429" s="9">
        <v>6660</v>
      </c>
      <c r="K429" s="9">
        <f t="shared" si="21"/>
        <v>21425</v>
      </c>
      <c r="L429" s="17">
        <f t="shared" si="22"/>
        <v>0</v>
      </c>
      <c r="M429" s="17">
        <f t="shared" si="22"/>
        <v>3249</v>
      </c>
      <c r="N429" s="17">
        <f t="shared" si="22"/>
        <v>5479</v>
      </c>
      <c r="O429" s="17">
        <f t="shared" si="22"/>
        <v>6219</v>
      </c>
      <c r="P429" s="17">
        <f t="shared" si="22"/>
        <v>22</v>
      </c>
      <c r="Q429" s="17">
        <f t="shared" si="22"/>
        <v>3584</v>
      </c>
      <c r="R429" s="17">
        <f t="shared" si="22"/>
        <v>5920</v>
      </c>
      <c r="S429" s="17">
        <f t="shared" si="23"/>
        <v>6660</v>
      </c>
    </row>
    <row r="430" spans="1:19">
      <c r="A430" s="9">
        <v>21450</v>
      </c>
      <c r="B430" s="9">
        <v>0</v>
      </c>
      <c r="C430" s="9">
        <v>3241</v>
      </c>
      <c r="D430" s="9">
        <v>5468</v>
      </c>
      <c r="E430" s="9">
        <v>6208</v>
      </c>
      <c r="F430" s="9">
        <v>18</v>
      </c>
      <c r="G430" s="9">
        <v>3584</v>
      </c>
      <c r="H430" s="9">
        <v>5920</v>
      </c>
      <c r="I430" s="9">
        <v>6660</v>
      </c>
      <c r="K430" s="9">
        <f t="shared" si="21"/>
        <v>21475</v>
      </c>
      <c r="L430" s="17">
        <f t="shared" si="22"/>
        <v>0</v>
      </c>
      <c r="M430" s="17">
        <f t="shared" si="22"/>
        <v>3241</v>
      </c>
      <c r="N430" s="17">
        <f t="shared" si="22"/>
        <v>5468</v>
      </c>
      <c r="O430" s="17">
        <f t="shared" si="22"/>
        <v>6208</v>
      </c>
      <c r="P430" s="17">
        <f t="shared" si="22"/>
        <v>18</v>
      </c>
      <c r="Q430" s="17">
        <f t="shared" si="22"/>
        <v>3584</v>
      </c>
      <c r="R430" s="17">
        <f t="shared" si="22"/>
        <v>5920</v>
      </c>
      <c r="S430" s="17">
        <f t="shared" si="23"/>
        <v>6660</v>
      </c>
    </row>
    <row r="431" spans="1:19">
      <c r="A431" s="9">
        <v>21500</v>
      </c>
      <c r="B431" s="9">
        <v>0</v>
      </c>
      <c r="C431" s="9">
        <v>3233</v>
      </c>
      <c r="D431" s="9">
        <v>5458</v>
      </c>
      <c r="E431" s="9">
        <v>6198</v>
      </c>
      <c r="F431" s="9">
        <v>14</v>
      </c>
      <c r="G431" s="9">
        <v>3584</v>
      </c>
      <c r="H431" s="9">
        <v>5920</v>
      </c>
      <c r="I431" s="9">
        <v>6660</v>
      </c>
      <c r="K431" s="9">
        <f t="shared" si="21"/>
        <v>21525</v>
      </c>
      <c r="L431" s="17">
        <f t="shared" si="22"/>
        <v>0</v>
      </c>
      <c r="M431" s="17">
        <f t="shared" si="22"/>
        <v>3233</v>
      </c>
      <c r="N431" s="17">
        <f t="shared" si="22"/>
        <v>5458</v>
      </c>
      <c r="O431" s="17">
        <f t="shared" si="22"/>
        <v>6198</v>
      </c>
      <c r="P431" s="17">
        <f t="shared" si="22"/>
        <v>14</v>
      </c>
      <c r="Q431" s="17">
        <f t="shared" si="22"/>
        <v>3584</v>
      </c>
      <c r="R431" s="17">
        <f t="shared" si="22"/>
        <v>5920</v>
      </c>
      <c r="S431" s="17">
        <f t="shared" si="23"/>
        <v>6660</v>
      </c>
    </row>
    <row r="432" spans="1:19">
      <c r="A432" s="9">
        <v>21550</v>
      </c>
      <c r="B432" s="9">
        <v>0</v>
      </c>
      <c r="C432" s="9">
        <v>3225</v>
      </c>
      <c r="D432" s="9">
        <v>5447</v>
      </c>
      <c r="E432" s="9">
        <v>6187</v>
      </c>
      <c r="F432" s="9">
        <v>10</v>
      </c>
      <c r="G432" s="9">
        <v>3584</v>
      </c>
      <c r="H432" s="9">
        <v>5920</v>
      </c>
      <c r="I432" s="9">
        <v>6660</v>
      </c>
      <c r="K432" s="9">
        <f t="shared" si="21"/>
        <v>21575</v>
      </c>
      <c r="L432" s="17">
        <f t="shared" si="22"/>
        <v>0</v>
      </c>
      <c r="M432" s="17">
        <f t="shared" si="22"/>
        <v>3225</v>
      </c>
      <c r="N432" s="17">
        <f t="shared" si="22"/>
        <v>5447</v>
      </c>
      <c r="O432" s="17">
        <f t="shared" si="22"/>
        <v>6187</v>
      </c>
      <c r="P432" s="17">
        <f t="shared" si="22"/>
        <v>10</v>
      </c>
      <c r="Q432" s="17">
        <f t="shared" si="22"/>
        <v>3584</v>
      </c>
      <c r="R432" s="17">
        <f t="shared" si="22"/>
        <v>5920</v>
      </c>
      <c r="S432" s="17">
        <f t="shared" si="23"/>
        <v>6660</v>
      </c>
    </row>
    <row r="433" spans="1:19">
      <c r="A433" s="9">
        <v>21600</v>
      </c>
      <c r="B433" s="9">
        <v>0</v>
      </c>
      <c r="C433" s="9">
        <v>3217</v>
      </c>
      <c r="D433" s="9">
        <v>5437</v>
      </c>
      <c r="E433" s="9">
        <v>6177</v>
      </c>
      <c r="F433" s="9">
        <v>7</v>
      </c>
      <c r="G433" s="9">
        <v>3584</v>
      </c>
      <c r="H433" s="9">
        <v>5920</v>
      </c>
      <c r="I433" s="9">
        <v>6660</v>
      </c>
      <c r="K433" s="9">
        <f t="shared" si="21"/>
        <v>21625</v>
      </c>
      <c r="L433" s="17">
        <f t="shared" si="22"/>
        <v>0</v>
      </c>
      <c r="M433" s="17">
        <f t="shared" si="22"/>
        <v>3217</v>
      </c>
      <c r="N433" s="17">
        <f t="shared" si="22"/>
        <v>5437</v>
      </c>
      <c r="O433" s="17">
        <f t="shared" si="22"/>
        <v>6177</v>
      </c>
      <c r="P433" s="17">
        <f t="shared" si="22"/>
        <v>7</v>
      </c>
      <c r="Q433" s="17">
        <f t="shared" si="22"/>
        <v>3584</v>
      </c>
      <c r="R433" s="17">
        <f t="shared" si="22"/>
        <v>5920</v>
      </c>
      <c r="S433" s="17">
        <f t="shared" si="23"/>
        <v>6660</v>
      </c>
    </row>
    <row r="434" spans="1:19">
      <c r="A434" s="9">
        <v>21650</v>
      </c>
      <c r="B434" s="9">
        <v>0</v>
      </c>
      <c r="C434" s="9">
        <v>3209</v>
      </c>
      <c r="D434" s="9">
        <v>5426</v>
      </c>
      <c r="E434" s="9">
        <v>6166</v>
      </c>
      <c r="F434" s="9">
        <v>3</v>
      </c>
      <c r="G434" s="9">
        <v>3584</v>
      </c>
      <c r="H434" s="9">
        <v>5920</v>
      </c>
      <c r="I434" s="9">
        <v>6660</v>
      </c>
      <c r="K434" s="9">
        <f t="shared" si="21"/>
        <v>21675</v>
      </c>
      <c r="L434" s="17">
        <f t="shared" si="22"/>
        <v>0</v>
      </c>
      <c r="M434" s="17">
        <f t="shared" si="22"/>
        <v>3209</v>
      </c>
      <c r="N434" s="17">
        <f t="shared" si="22"/>
        <v>5426</v>
      </c>
      <c r="O434" s="17">
        <f t="shared" si="22"/>
        <v>6166</v>
      </c>
      <c r="P434" s="17">
        <f t="shared" si="22"/>
        <v>3</v>
      </c>
      <c r="Q434" s="17">
        <f t="shared" si="22"/>
        <v>3584</v>
      </c>
      <c r="R434" s="17">
        <f t="shared" si="22"/>
        <v>5920</v>
      </c>
      <c r="S434" s="17">
        <f t="shared" si="23"/>
        <v>6660</v>
      </c>
    </row>
    <row r="435" spans="1:19">
      <c r="A435" s="9">
        <v>21700</v>
      </c>
      <c r="B435" s="9">
        <v>0</v>
      </c>
      <c r="C435" s="9">
        <v>3201</v>
      </c>
      <c r="D435" s="9">
        <v>5416</v>
      </c>
      <c r="E435" s="9">
        <v>6156</v>
      </c>
      <c r="F435" s="9">
        <v>0</v>
      </c>
      <c r="G435" s="9">
        <v>3584</v>
      </c>
      <c r="H435" s="9">
        <v>5920</v>
      </c>
      <c r="I435" s="9">
        <v>6660</v>
      </c>
      <c r="K435" s="9">
        <f t="shared" si="21"/>
        <v>21725</v>
      </c>
      <c r="L435" s="17">
        <f t="shared" si="22"/>
        <v>0</v>
      </c>
      <c r="M435" s="17">
        <f t="shared" si="22"/>
        <v>3201</v>
      </c>
      <c r="N435" s="17">
        <f t="shared" si="22"/>
        <v>5416</v>
      </c>
      <c r="O435" s="17">
        <f t="shared" si="22"/>
        <v>6156</v>
      </c>
      <c r="P435" s="17">
        <f t="shared" si="22"/>
        <v>0</v>
      </c>
      <c r="Q435" s="17">
        <f t="shared" si="22"/>
        <v>3584</v>
      </c>
      <c r="R435" s="17">
        <f t="shared" si="22"/>
        <v>5920</v>
      </c>
      <c r="S435" s="17">
        <f t="shared" si="23"/>
        <v>6660</v>
      </c>
    </row>
    <row r="436" spans="1:19">
      <c r="A436" s="9">
        <v>21750</v>
      </c>
      <c r="B436" s="9">
        <v>0</v>
      </c>
      <c r="C436" s="9">
        <v>3193</v>
      </c>
      <c r="D436" s="9">
        <v>5405</v>
      </c>
      <c r="E436" s="9">
        <v>6145</v>
      </c>
      <c r="F436" s="9">
        <v>0</v>
      </c>
      <c r="G436" s="9">
        <v>3584</v>
      </c>
      <c r="H436" s="9">
        <v>5920</v>
      </c>
      <c r="I436" s="9">
        <v>6660</v>
      </c>
      <c r="K436" s="9">
        <f t="shared" si="21"/>
        <v>21775</v>
      </c>
      <c r="L436" s="17">
        <f t="shared" si="22"/>
        <v>0</v>
      </c>
      <c r="M436" s="17">
        <f t="shared" si="22"/>
        <v>3193</v>
      </c>
      <c r="N436" s="17">
        <f t="shared" si="22"/>
        <v>5405</v>
      </c>
      <c r="O436" s="17">
        <f t="shared" si="22"/>
        <v>6145</v>
      </c>
      <c r="P436" s="17">
        <f t="shared" si="22"/>
        <v>0</v>
      </c>
      <c r="Q436" s="17">
        <f t="shared" si="22"/>
        <v>3584</v>
      </c>
      <c r="R436" s="17">
        <f t="shared" si="22"/>
        <v>5920</v>
      </c>
      <c r="S436" s="17">
        <f t="shared" si="23"/>
        <v>6660</v>
      </c>
    </row>
    <row r="437" spans="1:19">
      <c r="A437" s="9">
        <v>21800</v>
      </c>
      <c r="B437" s="9">
        <v>0</v>
      </c>
      <c r="C437" s="9">
        <v>3185</v>
      </c>
      <c r="D437" s="9">
        <v>5395</v>
      </c>
      <c r="E437" s="9">
        <v>6135</v>
      </c>
      <c r="F437" s="9">
        <v>0</v>
      </c>
      <c r="G437" s="9">
        <v>3584</v>
      </c>
      <c r="H437" s="9">
        <v>5920</v>
      </c>
      <c r="I437" s="9">
        <v>6660</v>
      </c>
      <c r="K437" s="9">
        <f t="shared" si="21"/>
        <v>21825</v>
      </c>
      <c r="L437" s="17">
        <f t="shared" si="22"/>
        <v>0</v>
      </c>
      <c r="M437" s="17">
        <f t="shared" si="22"/>
        <v>3185</v>
      </c>
      <c r="N437" s="17">
        <f t="shared" si="22"/>
        <v>5395</v>
      </c>
      <c r="O437" s="17">
        <f t="shared" si="22"/>
        <v>6135</v>
      </c>
      <c r="P437" s="17">
        <f t="shared" si="22"/>
        <v>0</v>
      </c>
      <c r="Q437" s="17">
        <f t="shared" si="22"/>
        <v>3584</v>
      </c>
      <c r="R437" s="17">
        <f t="shared" si="22"/>
        <v>5920</v>
      </c>
      <c r="S437" s="17">
        <f t="shared" si="23"/>
        <v>6660</v>
      </c>
    </row>
    <row r="438" spans="1:19">
      <c r="A438" s="9">
        <v>21850</v>
      </c>
      <c r="B438" s="9">
        <v>0</v>
      </c>
      <c r="C438" s="9">
        <v>3177</v>
      </c>
      <c r="D438" s="9">
        <v>5384</v>
      </c>
      <c r="E438" s="9">
        <v>6124</v>
      </c>
      <c r="F438" s="9">
        <v>0</v>
      </c>
      <c r="G438" s="9">
        <v>3584</v>
      </c>
      <c r="H438" s="9">
        <v>5920</v>
      </c>
      <c r="I438" s="9">
        <v>6660</v>
      </c>
      <c r="K438" s="9">
        <f t="shared" si="21"/>
        <v>21875</v>
      </c>
      <c r="L438" s="17">
        <f t="shared" si="22"/>
        <v>0</v>
      </c>
      <c r="M438" s="17">
        <f t="shared" si="22"/>
        <v>3177</v>
      </c>
      <c r="N438" s="17">
        <f t="shared" si="22"/>
        <v>5384</v>
      </c>
      <c r="O438" s="17">
        <f t="shared" si="22"/>
        <v>6124</v>
      </c>
      <c r="P438" s="17">
        <f t="shared" si="22"/>
        <v>0</v>
      </c>
      <c r="Q438" s="17">
        <f t="shared" si="22"/>
        <v>3584</v>
      </c>
      <c r="R438" s="17">
        <f t="shared" si="22"/>
        <v>5920</v>
      </c>
      <c r="S438" s="17">
        <f t="shared" si="23"/>
        <v>6660</v>
      </c>
    </row>
    <row r="439" spans="1:19">
      <c r="A439" s="9">
        <v>21900</v>
      </c>
      <c r="B439" s="9">
        <v>0</v>
      </c>
      <c r="C439" s="9">
        <v>3169</v>
      </c>
      <c r="D439" s="9">
        <v>5373</v>
      </c>
      <c r="E439" s="9">
        <v>6113</v>
      </c>
      <c r="F439" s="9">
        <v>0</v>
      </c>
      <c r="G439" s="9">
        <v>3584</v>
      </c>
      <c r="H439" s="9">
        <v>5920</v>
      </c>
      <c r="I439" s="9">
        <v>6660</v>
      </c>
      <c r="K439" s="9">
        <f t="shared" si="21"/>
        <v>21925</v>
      </c>
      <c r="L439" s="17">
        <f t="shared" si="22"/>
        <v>0</v>
      </c>
      <c r="M439" s="17">
        <f t="shared" si="22"/>
        <v>3169</v>
      </c>
      <c r="N439" s="17">
        <f t="shared" si="22"/>
        <v>5373</v>
      </c>
      <c r="O439" s="17">
        <f t="shared" si="22"/>
        <v>6113</v>
      </c>
      <c r="P439" s="17">
        <f t="shared" si="22"/>
        <v>0</v>
      </c>
      <c r="Q439" s="17">
        <f t="shared" si="22"/>
        <v>3584</v>
      </c>
      <c r="R439" s="17">
        <f t="shared" si="22"/>
        <v>5920</v>
      </c>
      <c r="S439" s="17">
        <f t="shared" si="23"/>
        <v>6660</v>
      </c>
    </row>
    <row r="440" spans="1:19">
      <c r="A440" s="9">
        <v>21950</v>
      </c>
      <c r="B440" s="9">
        <v>0</v>
      </c>
      <c r="C440" s="9">
        <v>3161</v>
      </c>
      <c r="D440" s="9">
        <v>5363</v>
      </c>
      <c r="E440" s="9">
        <v>6103</v>
      </c>
      <c r="F440" s="9">
        <v>0</v>
      </c>
      <c r="G440" s="9">
        <v>3584</v>
      </c>
      <c r="H440" s="9">
        <v>5920</v>
      </c>
      <c r="I440" s="9">
        <v>6660</v>
      </c>
      <c r="K440" s="9">
        <f t="shared" si="21"/>
        <v>21975</v>
      </c>
      <c r="L440" s="17">
        <f t="shared" si="22"/>
        <v>0</v>
      </c>
      <c r="M440" s="17">
        <f t="shared" si="22"/>
        <v>3161</v>
      </c>
      <c r="N440" s="17">
        <f t="shared" si="22"/>
        <v>5363</v>
      </c>
      <c r="O440" s="17">
        <f t="shared" si="22"/>
        <v>6103</v>
      </c>
      <c r="P440" s="17">
        <f t="shared" si="22"/>
        <v>0</v>
      </c>
      <c r="Q440" s="17">
        <f t="shared" si="22"/>
        <v>3584</v>
      </c>
      <c r="R440" s="17">
        <f t="shared" si="22"/>
        <v>5920</v>
      </c>
      <c r="S440" s="17">
        <f t="shared" si="23"/>
        <v>6660</v>
      </c>
    </row>
    <row r="441" spans="1:19">
      <c r="A441" s="9">
        <v>22000</v>
      </c>
      <c r="B441" s="9">
        <v>0</v>
      </c>
      <c r="C441" s="9">
        <v>3153</v>
      </c>
      <c r="D441" s="9">
        <v>5352</v>
      </c>
      <c r="E441" s="9">
        <v>6092</v>
      </c>
      <c r="F441" s="9">
        <v>0</v>
      </c>
      <c r="G441" s="9">
        <v>3584</v>
      </c>
      <c r="H441" s="9">
        <v>5920</v>
      </c>
      <c r="I441" s="9">
        <v>6660</v>
      </c>
      <c r="K441" s="9">
        <f t="shared" si="21"/>
        <v>22025</v>
      </c>
      <c r="L441" s="17">
        <f t="shared" si="22"/>
        <v>0</v>
      </c>
      <c r="M441" s="17">
        <f t="shared" si="22"/>
        <v>3153</v>
      </c>
      <c r="N441" s="17">
        <f t="shared" si="22"/>
        <v>5352</v>
      </c>
      <c r="O441" s="17">
        <f t="shared" si="22"/>
        <v>6092</v>
      </c>
      <c r="P441" s="17">
        <f t="shared" si="22"/>
        <v>0</v>
      </c>
      <c r="Q441" s="17">
        <f t="shared" si="22"/>
        <v>3584</v>
      </c>
      <c r="R441" s="17">
        <f t="shared" si="22"/>
        <v>5920</v>
      </c>
      <c r="S441" s="17">
        <f t="shared" si="23"/>
        <v>6660</v>
      </c>
    </row>
    <row r="442" spans="1:19">
      <c r="A442" s="9">
        <v>22050</v>
      </c>
      <c r="B442" s="9">
        <v>0</v>
      </c>
      <c r="C442" s="9">
        <v>3145</v>
      </c>
      <c r="D442" s="9">
        <v>5342</v>
      </c>
      <c r="E442" s="9">
        <v>6082</v>
      </c>
      <c r="F442" s="9">
        <v>0</v>
      </c>
      <c r="G442" s="9">
        <v>3584</v>
      </c>
      <c r="H442" s="9">
        <v>5920</v>
      </c>
      <c r="I442" s="9">
        <v>6660</v>
      </c>
      <c r="K442" s="9">
        <f t="shared" si="21"/>
        <v>22075</v>
      </c>
      <c r="L442" s="17">
        <f t="shared" si="22"/>
        <v>0</v>
      </c>
      <c r="M442" s="17">
        <f t="shared" si="22"/>
        <v>3145</v>
      </c>
      <c r="N442" s="17">
        <f t="shared" si="22"/>
        <v>5342</v>
      </c>
      <c r="O442" s="17">
        <f t="shared" si="22"/>
        <v>6082</v>
      </c>
      <c r="P442" s="17">
        <f t="shared" si="22"/>
        <v>0</v>
      </c>
      <c r="Q442" s="17">
        <f t="shared" si="22"/>
        <v>3584</v>
      </c>
      <c r="R442" s="17">
        <f t="shared" si="22"/>
        <v>5920</v>
      </c>
      <c r="S442" s="17">
        <f t="shared" si="23"/>
        <v>6660</v>
      </c>
    </row>
    <row r="443" spans="1:19">
      <c r="A443" s="9">
        <v>22100</v>
      </c>
      <c r="B443" s="9">
        <v>0</v>
      </c>
      <c r="C443" s="9">
        <v>3137</v>
      </c>
      <c r="D443" s="9">
        <v>5331</v>
      </c>
      <c r="E443" s="9">
        <v>6071</v>
      </c>
      <c r="F443" s="9">
        <v>0</v>
      </c>
      <c r="G443" s="9">
        <v>3584</v>
      </c>
      <c r="H443" s="9">
        <v>5920</v>
      </c>
      <c r="I443" s="9">
        <v>6660</v>
      </c>
      <c r="K443" s="9">
        <f t="shared" si="21"/>
        <v>22125</v>
      </c>
      <c r="L443" s="17">
        <f t="shared" si="22"/>
        <v>0</v>
      </c>
      <c r="M443" s="17">
        <f t="shared" si="22"/>
        <v>3137</v>
      </c>
      <c r="N443" s="17">
        <f t="shared" si="22"/>
        <v>5331</v>
      </c>
      <c r="O443" s="17">
        <f t="shared" si="22"/>
        <v>6071</v>
      </c>
      <c r="P443" s="17">
        <f t="shared" si="22"/>
        <v>0</v>
      </c>
      <c r="Q443" s="17">
        <f t="shared" si="22"/>
        <v>3584</v>
      </c>
      <c r="R443" s="17">
        <f t="shared" si="22"/>
        <v>5920</v>
      </c>
      <c r="S443" s="17">
        <f t="shared" si="23"/>
        <v>6660</v>
      </c>
    </row>
    <row r="444" spans="1:19">
      <c r="A444" s="9">
        <v>22150</v>
      </c>
      <c r="B444" s="9">
        <v>0</v>
      </c>
      <c r="C444" s="9">
        <v>3129</v>
      </c>
      <c r="D444" s="9">
        <v>5321</v>
      </c>
      <c r="E444" s="9">
        <v>6061</v>
      </c>
      <c r="F444" s="9">
        <v>0</v>
      </c>
      <c r="G444" s="9">
        <v>3584</v>
      </c>
      <c r="H444" s="9">
        <v>5920</v>
      </c>
      <c r="I444" s="9">
        <v>6660</v>
      </c>
      <c r="K444" s="9">
        <f t="shared" si="21"/>
        <v>22175</v>
      </c>
      <c r="L444" s="17">
        <f t="shared" si="22"/>
        <v>0</v>
      </c>
      <c r="M444" s="17">
        <f t="shared" si="22"/>
        <v>3129</v>
      </c>
      <c r="N444" s="17">
        <f t="shared" si="22"/>
        <v>5321</v>
      </c>
      <c r="O444" s="17">
        <f t="shared" ref="O444:S504" si="24">ROUND(IF($K444&lt;0,0,IF($K444&lt;X$1,X$2*$K444,IF($K444&lt;X$4,X$3,IF($K444&lt;X$6,X$3-X$5*($K444-X$4),0)))),0)</f>
        <v>6061</v>
      </c>
      <c r="P444" s="17">
        <f t="shared" si="24"/>
        <v>0</v>
      </c>
      <c r="Q444" s="17">
        <f t="shared" si="24"/>
        <v>3584</v>
      </c>
      <c r="R444" s="17">
        <f t="shared" si="24"/>
        <v>5920</v>
      </c>
      <c r="S444" s="17">
        <f t="shared" si="23"/>
        <v>6660</v>
      </c>
    </row>
    <row r="445" spans="1:19">
      <c r="A445" s="9">
        <v>22200</v>
      </c>
      <c r="B445" s="9">
        <v>0</v>
      </c>
      <c r="C445" s="9">
        <v>3121</v>
      </c>
      <c r="D445" s="9">
        <v>5310</v>
      </c>
      <c r="E445" s="9">
        <v>6050</v>
      </c>
      <c r="F445" s="9">
        <v>0</v>
      </c>
      <c r="G445" s="9">
        <v>3584</v>
      </c>
      <c r="H445" s="9">
        <v>5920</v>
      </c>
      <c r="I445" s="9">
        <v>6660</v>
      </c>
      <c r="K445" s="9">
        <f t="shared" si="21"/>
        <v>22225</v>
      </c>
      <c r="L445" s="17">
        <f t="shared" ref="L445:P508" si="25">ROUND(IF($K445&lt;0,0,IF($K445&lt;U$1,U$2*$K445,IF($K445&lt;U$4,U$3,IF($K445&lt;U$6,U$3-U$5*($K445-U$4),0)))),0)</f>
        <v>0</v>
      </c>
      <c r="M445" s="17">
        <f t="shared" si="25"/>
        <v>3121</v>
      </c>
      <c r="N445" s="17">
        <f t="shared" si="25"/>
        <v>5310</v>
      </c>
      <c r="O445" s="17">
        <f t="shared" si="24"/>
        <v>6050</v>
      </c>
      <c r="P445" s="17">
        <f t="shared" si="24"/>
        <v>0</v>
      </c>
      <c r="Q445" s="17">
        <f t="shared" si="24"/>
        <v>3584</v>
      </c>
      <c r="R445" s="17">
        <f t="shared" si="24"/>
        <v>5920</v>
      </c>
      <c r="S445" s="17">
        <f t="shared" si="23"/>
        <v>6660</v>
      </c>
    </row>
    <row r="446" spans="1:19">
      <c r="A446" s="9">
        <v>22250</v>
      </c>
      <c r="B446" s="9">
        <v>0</v>
      </c>
      <c r="C446" s="9">
        <v>3113</v>
      </c>
      <c r="D446" s="9">
        <v>5300</v>
      </c>
      <c r="E446" s="9">
        <v>6040</v>
      </c>
      <c r="F446" s="9">
        <v>0</v>
      </c>
      <c r="G446" s="9">
        <v>3584</v>
      </c>
      <c r="H446" s="9">
        <v>5920</v>
      </c>
      <c r="I446" s="9">
        <v>6660</v>
      </c>
      <c r="K446" s="9">
        <f t="shared" si="21"/>
        <v>22275</v>
      </c>
      <c r="L446" s="17">
        <f t="shared" si="25"/>
        <v>0</v>
      </c>
      <c r="M446" s="17">
        <f t="shared" si="25"/>
        <v>3113</v>
      </c>
      <c r="N446" s="17">
        <f t="shared" si="25"/>
        <v>5300</v>
      </c>
      <c r="O446" s="17">
        <f t="shared" si="24"/>
        <v>6040</v>
      </c>
      <c r="P446" s="17">
        <f t="shared" si="24"/>
        <v>0</v>
      </c>
      <c r="Q446" s="17">
        <f t="shared" si="24"/>
        <v>3584</v>
      </c>
      <c r="R446" s="17">
        <f t="shared" si="24"/>
        <v>5920</v>
      </c>
      <c r="S446" s="17">
        <f t="shared" si="23"/>
        <v>6660</v>
      </c>
    </row>
    <row r="447" spans="1:19">
      <c r="A447" s="9">
        <v>22300</v>
      </c>
      <c r="B447" s="9">
        <v>0</v>
      </c>
      <c r="C447" s="9">
        <v>3105</v>
      </c>
      <c r="D447" s="9">
        <v>5289</v>
      </c>
      <c r="E447" s="9">
        <v>6029</v>
      </c>
      <c r="F447" s="9">
        <v>0</v>
      </c>
      <c r="G447" s="9">
        <v>3584</v>
      </c>
      <c r="H447" s="9">
        <v>5920</v>
      </c>
      <c r="I447" s="9">
        <v>6660</v>
      </c>
      <c r="K447" s="9">
        <f t="shared" si="21"/>
        <v>22325</v>
      </c>
      <c r="L447" s="17">
        <f t="shared" si="25"/>
        <v>0</v>
      </c>
      <c r="M447" s="17">
        <f t="shared" si="25"/>
        <v>3105</v>
      </c>
      <c r="N447" s="17">
        <f t="shared" si="25"/>
        <v>5289</v>
      </c>
      <c r="O447" s="17">
        <f t="shared" si="24"/>
        <v>6029</v>
      </c>
      <c r="P447" s="17">
        <f t="shared" si="24"/>
        <v>0</v>
      </c>
      <c r="Q447" s="17">
        <f t="shared" si="24"/>
        <v>3584</v>
      </c>
      <c r="R447" s="17">
        <f t="shared" si="24"/>
        <v>5920</v>
      </c>
      <c r="S447" s="17">
        <f t="shared" si="23"/>
        <v>6660</v>
      </c>
    </row>
    <row r="448" spans="1:19">
      <c r="A448" s="9">
        <v>22350</v>
      </c>
      <c r="B448" s="9">
        <v>0</v>
      </c>
      <c r="C448" s="9">
        <v>3097</v>
      </c>
      <c r="D448" s="9">
        <v>5279</v>
      </c>
      <c r="E448" s="9">
        <v>6019</v>
      </c>
      <c r="F448" s="9">
        <v>0</v>
      </c>
      <c r="G448" s="9">
        <v>3584</v>
      </c>
      <c r="H448" s="9">
        <v>5920</v>
      </c>
      <c r="I448" s="9">
        <v>6660</v>
      </c>
      <c r="K448" s="9">
        <f t="shared" si="21"/>
        <v>22375</v>
      </c>
      <c r="L448" s="17">
        <f t="shared" si="25"/>
        <v>0</v>
      </c>
      <c r="M448" s="17">
        <f t="shared" si="25"/>
        <v>3097</v>
      </c>
      <c r="N448" s="17">
        <f t="shared" si="25"/>
        <v>5279</v>
      </c>
      <c r="O448" s="17">
        <f t="shared" si="24"/>
        <v>6019</v>
      </c>
      <c r="P448" s="17">
        <f t="shared" si="24"/>
        <v>0</v>
      </c>
      <c r="Q448" s="17">
        <f t="shared" si="24"/>
        <v>3584</v>
      </c>
      <c r="R448" s="17">
        <f t="shared" si="24"/>
        <v>5920</v>
      </c>
      <c r="S448" s="17">
        <f t="shared" si="23"/>
        <v>6660</v>
      </c>
    </row>
    <row r="449" spans="1:19">
      <c r="A449" s="9">
        <v>22400</v>
      </c>
      <c r="B449" s="9">
        <v>0</v>
      </c>
      <c r="C449" s="9">
        <v>3089</v>
      </c>
      <c r="D449" s="9">
        <v>5268</v>
      </c>
      <c r="E449" s="9">
        <v>6008</v>
      </c>
      <c r="F449" s="9">
        <v>0</v>
      </c>
      <c r="G449" s="9">
        <v>3584</v>
      </c>
      <c r="H449" s="9">
        <v>5920</v>
      </c>
      <c r="I449" s="9">
        <v>6660</v>
      </c>
      <c r="K449" s="9">
        <f t="shared" si="21"/>
        <v>22425</v>
      </c>
      <c r="L449" s="17">
        <f t="shared" si="25"/>
        <v>0</v>
      </c>
      <c r="M449" s="17">
        <f t="shared" si="25"/>
        <v>3089</v>
      </c>
      <c r="N449" s="17">
        <f t="shared" si="25"/>
        <v>5268</v>
      </c>
      <c r="O449" s="17">
        <f t="shared" si="24"/>
        <v>6008</v>
      </c>
      <c r="P449" s="17">
        <f t="shared" si="24"/>
        <v>0</v>
      </c>
      <c r="Q449" s="17">
        <f t="shared" si="24"/>
        <v>3584</v>
      </c>
      <c r="R449" s="17">
        <f t="shared" si="24"/>
        <v>5920</v>
      </c>
      <c r="S449" s="17">
        <f t="shared" si="23"/>
        <v>6660</v>
      </c>
    </row>
    <row r="450" spans="1:19">
      <c r="A450" s="9">
        <v>22450</v>
      </c>
      <c r="B450" s="9">
        <v>0</v>
      </c>
      <c r="C450" s="9">
        <v>3081</v>
      </c>
      <c r="D450" s="9">
        <v>5258</v>
      </c>
      <c r="E450" s="9">
        <v>5998</v>
      </c>
      <c r="F450" s="9">
        <v>0</v>
      </c>
      <c r="G450" s="9">
        <v>3584</v>
      </c>
      <c r="H450" s="9">
        <v>5920</v>
      </c>
      <c r="I450" s="9">
        <v>6660</v>
      </c>
      <c r="K450" s="9">
        <f t="shared" ref="K450:K513" si="26">50*ROUND((A450-25)/50,0)+25</f>
        <v>22475</v>
      </c>
      <c r="L450" s="17">
        <f t="shared" si="25"/>
        <v>0</v>
      </c>
      <c r="M450" s="17">
        <f t="shared" si="25"/>
        <v>3081</v>
      </c>
      <c r="N450" s="17">
        <f t="shared" si="25"/>
        <v>5258</v>
      </c>
      <c r="O450" s="17">
        <f t="shared" si="24"/>
        <v>5998</v>
      </c>
      <c r="P450" s="17">
        <f t="shared" si="24"/>
        <v>0</v>
      </c>
      <c r="Q450" s="17">
        <f t="shared" si="24"/>
        <v>3584</v>
      </c>
      <c r="R450" s="17">
        <f t="shared" si="24"/>
        <v>5920</v>
      </c>
      <c r="S450" s="17">
        <f t="shared" si="23"/>
        <v>6660</v>
      </c>
    </row>
    <row r="451" spans="1:19">
      <c r="A451" s="9">
        <v>22500</v>
      </c>
      <c r="B451" s="9">
        <v>0</v>
      </c>
      <c r="C451" s="9">
        <v>3073</v>
      </c>
      <c r="D451" s="9">
        <v>5247</v>
      </c>
      <c r="E451" s="9">
        <v>5987</v>
      </c>
      <c r="F451" s="9">
        <v>0</v>
      </c>
      <c r="G451" s="9">
        <v>3584</v>
      </c>
      <c r="H451" s="9">
        <v>5920</v>
      </c>
      <c r="I451" s="9">
        <v>6660</v>
      </c>
      <c r="K451" s="9">
        <f t="shared" si="26"/>
        <v>22525</v>
      </c>
      <c r="L451" s="17">
        <f t="shared" si="25"/>
        <v>0</v>
      </c>
      <c r="M451" s="17">
        <f t="shared" si="25"/>
        <v>3073</v>
      </c>
      <c r="N451" s="17">
        <f t="shared" si="25"/>
        <v>5247</v>
      </c>
      <c r="O451" s="17">
        <f t="shared" si="24"/>
        <v>5987</v>
      </c>
      <c r="P451" s="17">
        <f t="shared" si="24"/>
        <v>0</v>
      </c>
      <c r="Q451" s="17">
        <f t="shared" si="24"/>
        <v>3584</v>
      </c>
      <c r="R451" s="17">
        <f t="shared" si="24"/>
        <v>5920</v>
      </c>
      <c r="S451" s="17">
        <f t="shared" si="23"/>
        <v>6660</v>
      </c>
    </row>
    <row r="452" spans="1:19">
      <c r="A452" s="9">
        <v>22550</v>
      </c>
      <c r="B452" s="9">
        <v>0</v>
      </c>
      <c r="C452" s="9">
        <v>3065</v>
      </c>
      <c r="D452" s="9">
        <v>5237</v>
      </c>
      <c r="E452" s="9">
        <v>5977</v>
      </c>
      <c r="F452" s="9">
        <v>0</v>
      </c>
      <c r="G452" s="9">
        <v>3584</v>
      </c>
      <c r="H452" s="9">
        <v>5920</v>
      </c>
      <c r="I452" s="9">
        <v>6660</v>
      </c>
      <c r="K452" s="9">
        <f t="shared" si="26"/>
        <v>22575</v>
      </c>
      <c r="L452" s="17">
        <f t="shared" si="25"/>
        <v>0</v>
      </c>
      <c r="M452" s="17">
        <f t="shared" si="25"/>
        <v>3065</v>
      </c>
      <c r="N452" s="17">
        <f t="shared" si="25"/>
        <v>5237</v>
      </c>
      <c r="O452" s="17">
        <f t="shared" si="24"/>
        <v>5977</v>
      </c>
      <c r="P452" s="17">
        <f t="shared" si="24"/>
        <v>0</v>
      </c>
      <c r="Q452" s="17">
        <f t="shared" si="24"/>
        <v>3584</v>
      </c>
      <c r="R452" s="17">
        <f t="shared" si="24"/>
        <v>5920</v>
      </c>
      <c r="S452" s="17">
        <f t="shared" si="23"/>
        <v>6660</v>
      </c>
    </row>
    <row r="453" spans="1:19">
      <c r="A453" s="9">
        <v>22600</v>
      </c>
      <c r="B453" s="9">
        <v>0</v>
      </c>
      <c r="C453" s="9">
        <v>3057</v>
      </c>
      <c r="D453" s="9">
        <v>5226</v>
      </c>
      <c r="E453" s="9">
        <v>5966</v>
      </c>
      <c r="F453" s="9">
        <v>0</v>
      </c>
      <c r="G453" s="9">
        <v>3584</v>
      </c>
      <c r="H453" s="9">
        <v>5920</v>
      </c>
      <c r="I453" s="9">
        <v>6660</v>
      </c>
      <c r="K453" s="9">
        <f t="shared" si="26"/>
        <v>22625</v>
      </c>
      <c r="L453" s="17">
        <f t="shared" si="25"/>
        <v>0</v>
      </c>
      <c r="M453" s="17">
        <f t="shared" si="25"/>
        <v>3057</v>
      </c>
      <c r="N453" s="17">
        <f t="shared" si="25"/>
        <v>5226</v>
      </c>
      <c r="O453" s="17">
        <f t="shared" si="24"/>
        <v>5966</v>
      </c>
      <c r="P453" s="17">
        <f t="shared" si="24"/>
        <v>0</v>
      </c>
      <c r="Q453" s="17">
        <f t="shared" si="24"/>
        <v>3584</v>
      </c>
      <c r="R453" s="17">
        <f t="shared" si="24"/>
        <v>5920</v>
      </c>
      <c r="S453" s="17">
        <f t="shared" si="23"/>
        <v>6660</v>
      </c>
    </row>
    <row r="454" spans="1:19">
      <c r="A454" s="9">
        <v>22650</v>
      </c>
      <c r="B454" s="9">
        <v>0</v>
      </c>
      <c r="C454" s="9">
        <v>3049</v>
      </c>
      <c r="D454" s="9">
        <v>5216</v>
      </c>
      <c r="E454" s="9">
        <v>5956</v>
      </c>
      <c r="F454" s="9">
        <v>0</v>
      </c>
      <c r="G454" s="9">
        <v>3584</v>
      </c>
      <c r="H454" s="9">
        <v>5920</v>
      </c>
      <c r="I454" s="9">
        <v>6660</v>
      </c>
      <c r="K454" s="9">
        <f t="shared" si="26"/>
        <v>22675</v>
      </c>
      <c r="L454" s="17">
        <f t="shared" si="25"/>
        <v>0</v>
      </c>
      <c r="M454" s="17">
        <f t="shared" si="25"/>
        <v>3049</v>
      </c>
      <c r="N454" s="17">
        <f t="shared" si="25"/>
        <v>5216</v>
      </c>
      <c r="O454" s="17">
        <f t="shared" si="24"/>
        <v>5956</v>
      </c>
      <c r="P454" s="17">
        <f t="shared" si="24"/>
        <v>0</v>
      </c>
      <c r="Q454" s="17">
        <f t="shared" si="24"/>
        <v>3584</v>
      </c>
      <c r="R454" s="17">
        <f t="shared" si="24"/>
        <v>5920</v>
      </c>
      <c r="S454" s="17">
        <f t="shared" si="23"/>
        <v>6660</v>
      </c>
    </row>
    <row r="455" spans="1:19">
      <c r="A455" s="9">
        <v>22700</v>
      </c>
      <c r="B455" s="9">
        <v>0</v>
      </c>
      <c r="C455" s="9">
        <v>3041</v>
      </c>
      <c r="D455" s="9">
        <v>5205</v>
      </c>
      <c r="E455" s="9">
        <v>5945</v>
      </c>
      <c r="F455" s="9">
        <v>0</v>
      </c>
      <c r="G455" s="9">
        <v>3584</v>
      </c>
      <c r="H455" s="9">
        <v>5920</v>
      </c>
      <c r="I455" s="9">
        <v>6660</v>
      </c>
      <c r="K455" s="9">
        <f t="shared" si="26"/>
        <v>22725</v>
      </c>
      <c r="L455" s="17">
        <f t="shared" si="25"/>
        <v>0</v>
      </c>
      <c r="M455" s="17">
        <f t="shared" si="25"/>
        <v>3041</v>
      </c>
      <c r="N455" s="17">
        <f t="shared" si="25"/>
        <v>5205</v>
      </c>
      <c r="O455" s="17">
        <f t="shared" si="24"/>
        <v>5945</v>
      </c>
      <c r="P455" s="17">
        <f t="shared" si="24"/>
        <v>0</v>
      </c>
      <c r="Q455" s="17">
        <f t="shared" si="24"/>
        <v>3584</v>
      </c>
      <c r="R455" s="17">
        <f t="shared" si="24"/>
        <v>5920</v>
      </c>
      <c r="S455" s="17">
        <f t="shared" si="23"/>
        <v>6660</v>
      </c>
    </row>
    <row r="456" spans="1:19">
      <c r="A456" s="9">
        <v>22750</v>
      </c>
      <c r="B456" s="9">
        <v>0</v>
      </c>
      <c r="C456" s="9">
        <v>3033</v>
      </c>
      <c r="D456" s="9">
        <v>5194</v>
      </c>
      <c r="E456" s="9">
        <v>5934</v>
      </c>
      <c r="F456" s="9">
        <v>0</v>
      </c>
      <c r="G456" s="9">
        <v>3584</v>
      </c>
      <c r="H456" s="9">
        <v>5920</v>
      </c>
      <c r="I456" s="9">
        <v>6660</v>
      </c>
      <c r="K456" s="9">
        <f t="shared" si="26"/>
        <v>22775</v>
      </c>
      <c r="L456" s="17">
        <f t="shared" si="25"/>
        <v>0</v>
      </c>
      <c r="M456" s="17">
        <f t="shared" si="25"/>
        <v>3033</v>
      </c>
      <c r="N456" s="17">
        <f t="shared" si="25"/>
        <v>5194</v>
      </c>
      <c r="O456" s="17">
        <f t="shared" si="24"/>
        <v>5934</v>
      </c>
      <c r="P456" s="17">
        <f t="shared" si="24"/>
        <v>0</v>
      </c>
      <c r="Q456" s="17">
        <f t="shared" si="24"/>
        <v>3584</v>
      </c>
      <c r="R456" s="17">
        <f t="shared" si="24"/>
        <v>5920</v>
      </c>
      <c r="S456" s="17">
        <f t="shared" si="23"/>
        <v>6660</v>
      </c>
    </row>
    <row r="457" spans="1:19">
      <c r="A457" s="9">
        <v>22800</v>
      </c>
      <c r="B457" s="9">
        <v>0</v>
      </c>
      <c r="C457" s="9">
        <v>3025</v>
      </c>
      <c r="D457" s="9">
        <v>5184</v>
      </c>
      <c r="E457" s="9">
        <v>5924</v>
      </c>
      <c r="F457" s="9">
        <v>0</v>
      </c>
      <c r="G457" s="9">
        <v>3584</v>
      </c>
      <c r="H457" s="9">
        <v>5920</v>
      </c>
      <c r="I457" s="9">
        <v>6660</v>
      </c>
      <c r="K457" s="9">
        <f t="shared" si="26"/>
        <v>22825</v>
      </c>
      <c r="L457" s="17">
        <f t="shared" si="25"/>
        <v>0</v>
      </c>
      <c r="M457" s="17">
        <f t="shared" si="25"/>
        <v>3025</v>
      </c>
      <c r="N457" s="17">
        <f t="shared" si="25"/>
        <v>5184</v>
      </c>
      <c r="O457" s="17">
        <f t="shared" si="24"/>
        <v>5924</v>
      </c>
      <c r="P457" s="17">
        <f t="shared" si="24"/>
        <v>0</v>
      </c>
      <c r="Q457" s="17">
        <f t="shared" si="24"/>
        <v>3584</v>
      </c>
      <c r="R457" s="17">
        <f t="shared" si="24"/>
        <v>5920</v>
      </c>
      <c r="S457" s="17">
        <f t="shared" si="23"/>
        <v>6660</v>
      </c>
    </row>
    <row r="458" spans="1:19">
      <c r="A458" s="9">
        <v>22850</v>
      </c>
      <c r="B458" s="9">
        <v>0</v>
      </c>
      <c r="C458" s="9">
        <v>3017</v>
      </c>
      <c r="D458" s="9">
        <v>5173</v>
      </c>
      <c r="E458" s="9">
        <v>5913</v>
      </c>
      <c r="F458" s="9">
        <v>0</v>
      </c>
      <c r="G458" s="9">
        <v>3584</v>
      </c>
      <c r="H458" s="9">
        <v>5920</v>
      </c>
      <c r="I458" s="9">
        <v>6660</v>
      </c>
      <c r="K458" s="9">
        <f t="shared" si="26"/>
        <v>22875</v>
      </c>
      <c r="L458" s="17">
        <f t="shared" si="25"/>
        <v>0</v>
      </c>
      <c r="M458" s="17">
        <f t="shared" si="25"/>
        <v>3017</v>
      </c>
      <c r="N458" s="17">
        <f t="shared" si="25"/>
        <v>5173</v>
      </c>
      <c r="O458" s="17">
        <f t="shared" si="24"/>
        <v>5913</v>
      </c>
      <c r="P458" s="17">
        <f t="shared" si="24"/>
        <v>0</v>
      </c>
      <c r="Q458" s="17">
        <f t="shared" si="24"/>
        <v>3584</v>
      </c>
      <c r="R458" s="17">
        <f t="shared" si="24"/>
        <v>5920</v>
      </c>
      <c r="S458" s="17">
        <f t="shared" si="23"/>
        <v>6660</v>
      </c>
    </row>
    <row r="459" spans="1:19">
      <c r="A459" s="9">
        <v>22900</v>
      </c>
      <c r="B459" s="9">
        <v>0</v>
      </c>
      <c r="C459" s="9">
        <v>3009</v>
      </c>
      <c r="D459" s="9">
        <v>5163</v>
      </c>
      <c r="E459" s="9">
        <v>5903</v>
      </c>
      <c r="F459" s="9">
        <v>0</v>
      </c>
      <c r="G459" s="9">
        <v>3584</v>
      </c>
      <c r="H459" s="9">
        <v>5920</v>
      </c>
      <c r="I459" s="9">
        <v>6660</v>
      </c>
      <c r="K459" s="9">
        <f t="shared" si="26"/>
        <v>22925</v>
      </c>
      <c r="L459" s="17">
        <f t="shared" si="25"/>
        <v>0</v>
      </c>
      <c r="M459" s="17">
        <f t="shared" si="25"/>
        <v>3009</v>
      </c>
      <c r="N459" s="17">
        <f t="shared" si="25"/>
        <v>5163</v>
      </c>
      <c r="O459" s="17">
        <f t="shared" si="24"/>
        <v>5903</v>
      </c>
      <c r="P459" s="17">
        <f t="shared" si="24"/>
        <v>0</v>
      </c>
      <c r="Q459" s="17">
        <f t="shared" si="24"/>
        <v>3584</v>
      </c>
      <c r="R459" s="17">
        <f t="shared" si="24"/>
        <v>5920</v>
      </c>
      <c r="S459" s="17">
        <f t="shared" si="23"/>
        <v>6660</v>
      </c>
    </row>
    <row r="460" spans="1:19">
      <c r="A460" s="9">
        <v>22950</v>
      </c>
      <c r="B460" s="9">
        <v>0</v>
      </c>
      <c r="C460" s="9">
        <v>3001</v>
      </c>
      <c r="D460" s="9">
        <v>5152</v>
      </c>
      <c r="E460" s="9">
        <v>5892</v>
      </c>
      <c r="F460" s="9">
        <v>0</v>
      </c>
      <c r="G460" s="9">
        <v>3584</v>
      </c>
      <c r="H460" s="9">
        <v>5920</v>
      </c>
      <c r="I460" s="9">
        <v>6660</v>
      </c>
      <c r="K460" s="9">
        <f t="shared" si="26"/>
        <v>22975</v>
      </c>
      <c r="L460" s="17">
        <f t="shared" si="25"/>
        <v>0</v>
      </c>
      <c r="M460" s="17">
        <f t="shared" si="25"/>
        <v>3001</v>
      </c>
      <c r="N460" s="17">
        <f t="shared" si="25"/>
        <v>5152</v>
      </c>
      <c r="O460" s="17">
        <f t="shared" si="24"/>
        <v>5892</v>
      </c>
      <c r="P460" s="17">
        <f t="shared" si="24"/>
        <v>0</v>
      </c>
      <c r="Q460" s="17">
        <f t="shared" si="24"/>
        <v>3584</v>
      </c>
      <c r="R460" s="17">
        <f t="shared" si="24"/>
        <v>5920</v>
      </c>
      <c r="S460" s="17">
        <f t="shared" si="23"/>
        <v>6660</v>
      </c>
    </row>
    <row r="461" spans="1:19">
      <c r="A461" s="9">
        <v>23000</v>
      </c>
      <c r="B461" s="9">
        <v>0</v>
      </c>
      <c r="C461" s="9">
        <v>2993</v>
      </c>
      <c r="D461" s="9">
        <v>5142</v>
      </c>
      <c r="E461" s="9">
        <v>5882</v>
      </c>
      <c r="F461" s="9">
        <v>0</v>
      </c>
      <c r="G461" s="9">
        <v>3584</v>
      </c>
      <c r="H461" s="9">
        <v>5920</v>
      </c>
      <c r="I461" s="9">
        <v>6660</v>
      </c>
      <c r="K461" s="9">
        <f t="shared" si="26"/>
        <v>23025</v>
      </c>
      <c r="L461" s="17">
        <f t="shared" si="25"/>
        <v>0</v>
      </c>
      <c r="M461" s="17">
        <f t="shared" si="25"/>
        <v>2993</v>
      </c>
      <c r="N461" s="17">
        <f t="shared" si="25"/>
        <v>5142</v>
      </c>
      <c r="O461" s="17">
        <f t="shared" si="24"/>
        <v>5882</v>
      </c>
      <c r="P461" s="17">
        <f t="shared" si="24"/>
        <v>0</v>
      </c>
      <c r="Q461" s="17">
        <f t="shared" si="24"/>
        <v>3584</v>
      </c>
      <c r="R461" s="17">
        <f t="shared" si="24"/>
        <v>5920</v>
      </c>
      <c r="S461" s="17">
        <f t="shared" si="23"/>
        <v>6660</v>
      </c>
    </row>
    <row r="462" spans="1:19">
      <c r="A462" s="9">
        <v>23050</v>
      </c>
      <c r="B462" s="9">
        <v>0</v>
      </c>
      <c r="C462" s="9">
        <v>2985</v>
      </c>
      <c r="D462" s="9">
        <v>5131</v>
      </c>
      <c r="E462" s="9">
        <v>5871</v>
      </c>
      <c r="F462" s="9">
        <v>0</v>
      </c>
      <c r="G462" s="9">
        <v>3584</v>
      </c>
      <c r="H462" s="9">
        <v>5920</v>
      </c>
      <c r="I462" s="9">
        <v>6660</v>
      </c>
      <c r="K462" s="9">
        <f t="shared" si="26"/>
        <v>23075</v>
      </c>
      <c r="L462" s="17">
        <f t="shared" si="25"/>
        <v>0</v>
      </c>
      <c r="M462" s="17">
        <f t="shared" si="25"/>
        <v>2985</v>
      </c>
      <c r="N462" s="17">
        <f t="shared" si="25"/>
        <v>5131</v>
      </c>
      <c r="O462" s="17">
        <f t="shared" si="24"/>
        <v>5871</v>
      </c>
      <c r="P462" s="17">
        <f t="shared" si="24"/>
        <v>0</v>
      </c>
      <c r="Q462" s="17">
        <f t="shared" si="24"/>
        <v>3584</v>
      </c>
      <c r="R462" s="17">
        <f t="shared" si="24"/>
        <v>5920</v>
      </c>
      <c r="S462" s="17">
        <f t="shared" si="23"/>
        <v>6660</v>
      </c>
    </row>
    <row r="463" spans="1:19">
      <c r="A463" s="9">
        <v>23100</v>
      </c>
      <c r="B463" s="9">
        <v>0</v>
      </c>
      <c r="C463" s="9">
        <v>2977</v>
      </c>
      <c r="D463" s="9">
        <v>5121</v>
      </c>
      <c r="E463" s="9">
        <v>5861</v>
      </c>
      <c r="F463" s="9">
        <v>0</v>
      </c>
      <c r="G463" s="9">
        <v>3584</v>
      </c>
      <c r="H463" s="9">
        <v>5920</v>
      </c>
      <c r="I463" s="9">
        <v>6660</v>
      </c>
      <c r="K463" s="9">
        <f t="shared" si="26"/>
        <v>23125</v>
      </c>
      <c r="L463" s="17">
        <f t="shared" si="25"/>
        <v>0</v>
      </c>
      <c r="M463" s="17">
        <f t="shared" si="25"/>
        <v>2977</v>
      </c>
      <c r="N463" s="17">
        <f t="shared" si="25"/>
        <v>5121</v>
      </c>
      <c r="O463" s="17">
        <f t="shared" si="24"/>
        <v>5861</v>
      </c>
      <c r="P463" s="17">
        <f t="shared" si="24"/>
        <v>0</v>
      </c>
      <c r="Q463" s="17">
        <f t="shared" si="24"/>
        <v>3584</v>
      </c>
      <c r="R463" s="17">
        <f t="shared" si="24"/>
        <v>5920</v>
      </c>
      <c r="S463" s="17">
        <f t="shared" si="23"/>
        <v>6660</v>
      </c>
    </row>
    <row r="464" spans="1:19">
      <c r="A464" s="9">
        <v>23150</v>
      </c>
      <c r="B464" s="9">
        <v>0</v>
      </c>
      <c r="C464" s="9">
        <v>2969</v>
      </c>
      <c r="D464" s="9">
        <v>5110</v>
      </c>
      <c r="E464" s="9">
        <v>5850</v>
      </c>
      <c r="F464" s="9">
        <v>0</v>
      </c>
      <c r="G464" s="9">
        <v>3584</v>
      </c>
      <c r="H464" s="9">
        <v>5920</v>
      </c>
      <c r="I464" s="9">
        <v>6660</v>
      </c>
      <c r="K464" s="9">
        <f t="shared" si="26"/>
        <v>23175</v>
      </c>
      <c r="L464" s="17">
        <f t="shared" si="25"/>
        <v>0</v>
      </c>
      <c r="M464" s="17">
        <f t="shared" si="25"/>
        <v>2969</v>
      </c>
      <c r="N464" s="17">
        <f t="shared" si="25"/>
        <v>5110</v>
      </c>
      <c r="O464" s="17">
        <f t="shared" si="24"/>
        <v>5850</v>
      </c>
      <c r="P464" s="17">
        <f t="shared" si="24"/>
        <v>0</v>
      </c>
      <c r="Q464" s="17">
        <f t="shared" si="24"/>
        <v>3584</v>
      </c>
      <c r="R464" s="17">
        <f t="shared" si="24"/>
        <v>5920</v>
      </c>
      <c r="S464" s="17">
        <f t="shared" si="23"/>
        <v>6660</v>
      </c>
    </row>
    <row r="465" spans="1:19">
      <c r="A465" s="9">
        <v>23200</v>
      </c>
      <c r="B465" s="9">
        <v>0</v>
      </c>
      <c r="C465" s="9">
        <v>2961</v>
      </c>
      <c r="D465" s="9">
        <v>5100</v>
      </c>
      <c r="E465" s="9">
        <v>5840</v>
      </c>
      <c r="F465" s="9">
        <v>0</v>
      </c>
      <c r="G465" s="9">
        <v>3584</v>
      </c>
      <c r="H465" s="9">
        <v>5920</v>
      </c>
      <c r="I465" s="9">
        <v>6660</v>
      </c>
      <c r="K465" s="9">
        <f t="shared" si="26"/>
        <v>23225</v>
      </c>
      <c r="L465" s="17">
        <f t="shared" si="25"/>
        <v>0</v>
      </c>
      <c r="M465" s="17">
        <f t="shared" si="25"/>
        <v>2961</v>
      </c>
      <c r="N465" s="17">
        <f t="shared" si="25"/>
        <v>5100</v>
      </c>
      <c r="O465" s="17">
        <f t="shared" si="24"/>
        <v>5840</v>
      </c>
      <c r="P465" s="17">
        <f t="shared" si="24"/>
        <v>0</v>
      </c>
      <c r="Q465" s="17">
        <f t="shared" si="24"/>
        <v>3584</v>
      </c>
      <c r="R465" s="17">
        <f t="shared" si="24"/>
        <v>5920</v>
      </c>
      <c r="S465" s="17">
        <f t="shared" si="23"/>
        <v>6660</v>
      </c>
    </row>
    <row r="466" spans="1:19">
      <c r="A466" s="9">
        <v>23250</v>
      </c>
      <c r="B466" s="9">
        <v>0</v>
      </c>
      <c r="C466" s="9">
        <v>2953</v>
      </c>
      <c r="D466" s="9">
        <v>5089</v>
      </c>
      <c r="E466" s="9">
        <v>5829</v>
      </c>
      <c r="F466" s="9">
        <v>0</v>
      </c>
      <c r="G466" s="9">
        <v>3584</v>
      </c>
      <c r="H466" s="9">
        <v>5920</v>
      </c>
      <c r="I466" s="9">
        <v>6660</v>
      </c>
      <c r="K466" s="9">
        <f t="shared" si="26"/>
        <v>23275</v>
      </c>
      <c r="L466" s="17">
        <f t="shared" si="25"/>
        <v>0</v>
      </c>
      <c r="M466" s="17">
        <f t="shared" si="25"/>
        <v>2953</v>
      </c>
      <c r="N466" s="17">
        <f t="shared" si="25"/>
        <v>5089</v>
      </c>
      <c r="O466" s="17">
        <f t="shared" si="24"/>
        <v>5829</v>
      </c>
      <c r="P466" s="17">
        <f t="shared" si="24"/>
        <v>0</v>
      </c>
      <c r="Q466" s="17">
        <f t="shared" si="24"/>
        <v>3584</v>
      </c>
      <c r="R466" s="17">
        <f t="shared" si="24"/>
        <v>5920</v>
      </c>
      <c r="S466" s="17">
        <f t="shared" si="23"/>
        <v>6660</v>
      </c>
    </row>
    <row r="467" spans="1:19">
      <c r="A467" s="9">
        <v>23300</v>
      </c>
      <c r="B467" s="9">
        <v>0</v>
      </c>
      <c r="C467" s="9">
        <v>2945</v>
      </c>
      <c r="D467" s="9">
        <v>5079</v>
      </c>
      <c r="E467" s="9">
        <v>5819</v>
      </c>
      <c r="F467" s="9">
        <v>0</v>
      </c>
      <c r="G467" s="9">
        <v>3584</v>
      </c>
      <c r="H467" s="9">
        <v>5920</v>
      </c>
      <c r="I467" s="9">
        <v>6660</v>
      </c>
      <c r="K467" s="9">
        <f t="shared" si="26"/>
        <v>23325</v>
      </c>
      <c r="L467" s="17">
        <f t="shared" si="25"/>
        <v>0</v>
      </c>
      <c r="M467" s="17">
        <f t="shared" si="25"/>
        <v>2945</v>
      </c>
      <c r="N467" s="17">
        <f t="shared" si="25"/>
        <v>5079</v>
      </c>
      <c r="O467" s="17">
        <f t="shared" si="24"/>
        <v>5819</v>
      </c>
      <c r="P467" s="17">
        <f t="shared" si="24"/>
        <v>0</v>
      </c>
      <c r="Q467" s="17">
        <f t="shared" si="24"/>
        <v>3584</v>
      </c>
      <c r="R467" s="17">
        <f t="shared" si="24"/>
        <v>5920</v>
      </c>
      <c r="S467" s="17">
        <f t="shared" si="23"/>
        <v>6660</v>
      </c>
    </row>
    <row r="468" spans="1:19">
      <c r="A468" s="9">
        <v>23350</v>
      </c>
      <c r="B468" s="9">
        <v>0</v>
      </c>
      <c r="C468" s="9">
        <v>2937</v>
      </c>
      <c r="D468" s="9">
        <v>5068</v>
      </c>
      <c r="E468" s="9">
        <v>5808</v>
      </c>
      <c r="F468" s="9">
        <v>0</v>
      </c>
      <c r="G468" s="9">
        <v>3584</v>
      </c>
      <c r="H468" s="9">
        <v>5920</v>
      </c>
      <c r="I468" s="9">
        <v>6660</v>
      </c>
      <c r="K468" s="9">
        <f t="shared" si="26"/>
        <v>23375</v>
      </c>
      <c r="L468" s="17">
        <f t="shared" si="25"/>
        <v>0</v>
      </c>
      <c r="M468" s="17">
        <f t="shared" si="25"/>
        <v>2937</v>
      </c>
      <c r="N468" s="17">
        <f t="shared" si="25"/>
        <v>5068</v>
      </c>
      <c r="O468" s="17">
        <f t="shared" si="24"/>
        <v>5808</v>
      </c>
      <c r="P468" s="17">
        <f t="shared" si="24"/>
        <v>0</v>
      </c>
      <c r="Q468" s="17">
        <f t="shared" si="24"/>
        <v>3584</v>
      </c>
      <c r="R468" s="17">
        <f t="shared" si="24"/>
        <v>5920</v>
      </c>
      <c r="S468" s="17">
        <f t="shared" si="23"/>
        <v>6660</v>
      </c>
    </row>
    <row r="469" spans="1:19">
      <c r="A469" s="9">
        <v>23400</v>
      </c>
      <c r="B469" s="9">
        <v>0</v>
      </c>
      <c r="C469" s="9">
        <v>2929</v>
      </c>
      <c r="D469" s="9">
        <v>5058</v>
      </c>
      <c r="E469" s="9">
        <v>5798</v>
      </c>
      <c r="F469" s="9">
        <v>0</v>
      </c>
      <c r="G469" s="9">
        <v>3584</v>
      </c>
      <c r="H469" s="9">
        <v>5920</v>
      </c>
      <c r="I469" s="9">
        <v>6660</v>
      </c>
      <c r="K469" s="9">
        <f t="shared" si="26"/>
        <v>23425</v>
      </c>
      <c r="L469" s="17">
        <f t="shared" si="25"/>
        <v>0</v>
      </c>
      <c r="M469" s="17">
        <f t="shared" si="25"/>
        <v>2929</v>
      </c>
      <c r="N469" s="17">
        <f t="shared" si="25"/>
        <v>5058</v>
      </c>
      <c r="O469" s="17">
        <f t="shared" si="24"/>
        <v>5798</v>
      </c>
      <c r="P469" s="17">
        <f t="shared" si="24"/>
        <v>0</v>
      </c>
      <c r="Q469" s="17">
        <f t="shared" si="24"/>
        <v>3584</v>
      </c>
      <c r="R469" s="17">
        <f t="shared" si="24"/>
        <v>5920</v>
      </c>
      <c r="S469" s="17">
        <f t="shared" si="23"/>
        <v>6660</v>
      </c>
    </row>
    <row r="470" spans="1:19">
      <c r="A470" s="9">
        <v>23450</v>
      </c>
      <c r="B470" s="9">
        <v>0</v>
      </c>
      <c r="C470" s="9">
        <v>2921</v>
      </c>
      <c r="D470" s="9">
        <v>5047</v>
      </c>
      <c r="E470" s="9">
        <v>5787</v>
      </c>
      <c r="F470" s="9">
        <v>0</v>
      </c>
      <c r="G470" s="9">
        <v>3584</v>
      </c>
      <c r="H470" s="9">
        <v>5920</v>
      </c>
      <c r="I470" s="9">
        <v>6660</v>
      </c>
      <c r="K470" s="9">
        <f t="shared" si="26"/>
        <v>23475</v>
      </c>
      <c r="L470" s="17">
        <f t="shared" si="25"/>
        <v>0</v>
      </c>
      <c r="M470" s="17">
        <f t="shared" si="25"/>
        <v>2921</v>
      </c>
      <c r="N470" s="17">
        <f t="shared" si="25"/>
        <v>5047</v>
      </c>
      <c r="O470" s="17">
        <f t="shared" si="24"/>
        <v>5787</v>
      </c>
      <c r="P470" s="17">
        <f t="shared" si="24"/>
        <v>0</v>
      </c>
      <c r="Q470" s="17">
        <f t="shared" si="24"/>
        <v>3584</v>
      </c>
      <c r="R470" s="17">
        <f t="shared" si="24"/>
        <v>5920</v>
      </c>
      <c r="S470" s="17">
        <f t="shared" si="23"/>
        <v>6660</v>
      </c>
    </row>
    <row r="471" spans="1:19">
      <c r="A471" s="9">
        <v>23500</v>
      </c>
      <c r="B471" s="9">
        <v>0</v>
      </c>
      <c r="C471" s="9">
        <v>2913</v>
      </c>
      <c r="D471" s="9">
        <v>5037</v>
      </c>
      <c r="E471" s="9">
        <v>5777</v>
      </c>
      <c r="F471" s="9">
        <v>0</v>
      </c>
      <c r="G471" s="9">
        <v>3584</v>
      </c>
      <c r="H471" s="9">
        <v>5920</v>
      </c>
      <c r="I471" s="9">
        <v>6660</v>
      </c>
      <c r="K471" s="9">
        <f t="shared" si="26"/>
        <v>23525</v>
      </c>
      <c r="L471" s="17">
        <f t="shared" si="25"/>
        <v>0</v>
      </c>
      <c r="M471" s="17">
        <f t="shared" si="25"/>
        <v>2913</v>
      </c>
      <c r="N471" s="17">
        <f t="shared" si="25"/>
        <v>5037</v>
      </c>
      <c r="O471" s="17">
        <f t="shared" si="24"/>
        <v>5777</v>
      </c>
      <c r="P471" s="17">
        <f t="shared" si="24"/>
        <v>0</v>
      </c>
      <c r="Q471" s="17">
        <f t="shared" si="24"/>
        <v>3584</v>
      </c>
      <c r="R471" s="17">
        <f t="shared" si="24"/>
        <v>5920</v>
      </c>
      <c r="S471" s="17">
        <f t="shared" si="23"/>
        <v>6660</v>
      </c>
    </row>
    <row r="472" spans="1:19">
      <c r="A472" s="9">
        <v>23550</v>
      </c>
      <c r="B472" s="9">
        <v>0</v>
      </c>
      <c r="C472" s="9">
        <v>2905</v>
      </c>
      <c r="D472" s="9">
        <v>5026</v>
      </c>
      <c r="E472" s="9">
        <v>5766</v>
      </c>
      <c r="F472" s="9">
        <v>0</v>
      </c>
      <c r="G472" s="9">
        <v>3584</v>
      </c>
      <c r="H472" s="9">
        <v>5920</v>
      </c>
      <c r="I472" s="9">
        <v>6660</v>
      </c>
      <c r="K472" s="9">
        <f t="shared" si="26"/>
        <v>23575</v>
      </c>
      <c r="L472" s="17">
        <f t="shared" si="25"/>
        <v>0</v>
      </c>
      <c r="M472" s="17">
        <f t="shared" si="25"/>
        <v>2905</v>
      </c>
      <c r="N472" s="17">
        <f t="shared" si="25"/>
        <v>5026</v>
      </c>
      <c r="O472" s="17">
        <f t="shared" si="24"/>
        <v>5766</v>
      </c>
      <c r="P472" s="17">
        <f t="shared" si="24"/>
        <v>0</v>
      </c>
      <c r="Q472" s="17">
        <f t="shared" si="24"/>
        <v>3584</v>
      </c>
      <c r="R472" s="17">
        <f t="shared" si="24"/>
        <v>5920</v>
      </c>
      <c r="S472" s="17">
        <f t="shared" si="23"/>
        <v>6660</v>
      </c>
    </row>
    <row r="473" spans="1:19">
      <c r="A473" s="9">
        <v>23600</v>
      </c>
      <c r="B473" s="9">
        <v>0</v>
      </c>
      <c r="C473" s="9">
        <v>2897</v>
      </c>
      <c r="D473" s="9">
        <v>5015</v>
      </c>
      <c r="E473" s="9">
        <v>5755</v>
      </c>
      <c r="F473" s="9">
        <v>0</v>
      </c>
      <c r="G473" s="9">
        <v>3584</v>
      </c>
      <c r="H473" s="9">
        <v>5920</v>
      </c>
      <c r="I473" s="9">
        <v>6660</v>
      </c>
      <c r="K473" s="9">
        <f t="shared" si="26"/>
        <v>23625</v>
      </c>
      <c r="L473" s="17">
        <f t="shared" si="25"/>
        <v>0</v>
      </c>
      <c r="M473" s="17">
        <f t="shared" si="25"/>
        <v>2897</v>
      </c>
      <c r="N473" s="17">
        <f t="shared" si="25"/>
        <v>5015</v>
      </c>
      <c r="O473" s="17">
        <f t="shared" si="24"/>
        <v>5755</v>
      </c>
      <c r="P473" s="17">
        <f t="shared" si="24"/>
        <v>0</v>
      </c>
      <c r="Q473" s="17">
        <f t="shared" si="24"/>
        <v>3584</v>
      </c>
      <c r="R473" s="17">
        <f t="shared" si="24"/>
        <v>5920</v>
      </c>
      <c r="S473" s="17">
        <f t="shared" si="23"/>
        <v>6660</v>
      </c>
    </row>
    <row r="474" spans="1:19">
      <c r="A474" s="9">
        <v>23650</v>
      </c>
      <c r="B474" s="9">
        <v>0</v>
      </c>
      <c r="C474" s="9">
        <v>2889</v>
      </c>
      <c r="D474" s="9">
        <v>5005</v>
      </c>
      <c r="E474" s="9">
        <v>5745</v>
      </c>
      <c r="F474" s="9">
        <v>0</v>
      </c>
      <c r="G474" s="9">
        <v>3584</v>
      </c>
      <c r="H474" s="9">
        <v>5920</v>
      </c>
      <c r="I474" s="9">
        <v>6660</v>
      </c>
      <c r="K474" s="9">
        <f t="shared" si="26"/>
        <v>23675</v>
      </c>
      <c r="L474" s="17">
        <f t="shared" si="25"/>
        <v>0</v>
      </c>
      <c r="M474" s="17">
        <f t="shared" si="25"/>
        <v>2889</v>
      </c>
      <c r="N474" s="17">
        <f t="shared" si="25"/>
        <v>5005</v>
      </c>
      <c r="O474" s="17">
        <f t="shared" si="24"/>
        <v>5745</v>
      </c>
      <c r="P474" s="17">
        <f t="shared" si="24"/>
        <v>0</v>
      </c>
      <c r="Q474" s="17">
        <f t="shared" si="24"/>
        <v>3584</v>
      </c>
      <c r="R474" s="17">
        <f t="shared" si="24"/>
        <v>5920</v>
      </c>
      <c r="S474" s="17">
        <f t="shared" si="23"/>
        <v>6660</v>
      </c>
    </row>
    <row r="475" spans="1:19">
      <c r="A475" s="9">
        <v>23700</v>
      </c>
      <c r="B475" s="9">
        <v>0</v>
      </c>
      <c r="C475" s="9">
        <v>2881</v>
      </c>
      <c r="D475" s="9">
        <v>4994</v>
      </c>
      <c r="E475" s="9">
        <v>5734</v>
      </c>
      <c r="F475" s="9">
        <v>0</v>
      </c>
      <c r="G475" s="9">
        <v>3584</v>
      </c>
      <c r="H475" s="9">
        <v>5920</v>
      </c>
      <c r="I475" s="9">
        <v>6660</v>
      </c>
      <c r="K475" s="9">
        <f t="shared" si="26"/>
        <v>23725</v>
      </c>
      <c r="L475" s="17">
        <f t="shared" si="25"/>
        <v>0</v>
      </c>
      <c r="M475" s="17">
        <f t="shared" si="25"/>
        <v>2881</v>
      </c>
      <c r="N475" s="17">
        <f t="shared" si="25"/>
        <v>4994</v>
      </c>
      <c r="O475" s="17">
        <f t="shared" si="24"/>
        <v>5734</v>
      </c>
      <c r="P475" s="17">
        <f t="shared" si="24"/>
        <v>0</v>
      </c>
      <c r="Q475" s="17">
        <f t="shared" si="24"/>
        <v>3584</v>
      </c>
      <c r="R475" s="17">
        <f t="shared" si="24"/>
        <v>5920</v>
      </c>
      <c r="S475" s="17">
        <f t="shared" si="23"/>
        <v>6660</v>
      </c>
    </row>
    <row r="476" spans="1:19">
      <c r="A476" s="9">
        <v>23750</v>
      </c>
      <c r="B476" s="9">
        <v>0</v>
      </c>
      <c r="C476" s="9">
        <v>2873</v>
      </c>
      <c r="D476" s="9">
        <v>4984</v>
      </c>
      <c r="E476" s="9">
        <v>5724</v>
      </c>
      <c r="F476" s="9">
        <v>0</v>
      </c>
      <c r="G476" s="9">
        <v>3584</v>
      </c>
      <c r="H476" s="9">
        <v>5920</v>
      </c>
      <c r="I476" s="9">
        <v>6660</v>
      </c>
      <c r="K476" s="9">
        <f t="shared" si="26"/>
        <v>23775</v>
      </c>
      <c r="L476" s="17">
        <f t="shared" si="25"/>
        <v>0</v>
      </c>
      <c r="M476" s="17">
        <f t="shared" si="25"/>
        <v>2873</v>
      </c>
      <c r="N476" s="17">
        <f t="shared" si="25"/>
        <v>4984</v>
      </c>
      <c r="O476" s="17">
        <f t="shared" si="24"/>
        <v>5724</v>
      </c>
      <c r="P476" s="17">
        <f t="shared" si="24"/>
        <v>0</v>
      </c>
      <c r="Q476" s="17">
        <f t="shared" si="24"/>
        <v>3584</v>
      </c>
      <c r="R476" s="17">
        <f t="shared" si="24"/>
        <v>5920</v>
      </c>
      <c r="S476" s="17">
        <f t="shared" si="23"/>
        <v>6660</v>
      </c>
    </row>
    <row r="477" spans="1:19">
      <c r="A477" s="9">
        <v>23800</v>
      </c>
      <c r="B477" s="9">
        <v>0</v>
      </c>
      <c r="C477" s="9">
        <v>2865</v>
      </c>
      <c r="D477" s="9">
        <v>4973</v>
      </c>
      <c r="E477" s="9">
        <v>5713</v>
      </c>
      <c r="F477" s="9">
        <v>0</v>
      </c>
      <c r="G477" s="9">
        <v>3584</v>
      </c>
      <c r="H477" s="9">
        <v>5920</v>
      </c>
      <c r="I477" s="9">
        <v>6660</v>
      </c>
      <c r="K477" s="9">
        <f t="shared" si="26"/>
        <v>23825</v>
      </c>
      <c r="L477" s="17">
        <f t="shared" si="25"/>
        <v>0</v>
      </c>
      <c r="M477" s="17">
        <f t="shared" si="25"/>
        <v>2865</v>
      </c>
      <c r="N477" s="17">
        <f t="shared" si="25"/>
        <v>4973</v>
      </c>
      <c r="O477" s="17">
        <f t="shared" si="24"/>
        <v>5713</v>
      </c>
      <c r="P477" s="17">
        <f t="shared" si="24"/>
        <v>0</v>
      </c>
      <c r="Q477" s="17">
        <f t="shared" si="24"/>
        <v>3584</v>
      </c>
      <c r="R477" s="17">
        <f t="shared" si="24"/>
        <v>5920</v>
      </c>
      <c r="S477" s="17">
        <f t="shared" si="23"/>
        <v>6660</v>
      </c>
    </row>
    <row r="478" spans="1:19">
      <c r="A478" s="9">
        <v>23850</v>
      </c>
      <c r="B478" s="9">
        <v>0</v>
      </c>
      <c r="C478" s="9">
        <v>2857</v>
      </c>
      <c r="D478" s="9">
        <v>4963</v>
      </c>
      <c r="E478" s="9">
        <v>5703</v>
      </c>
      <c r="F478" s="9">
        <v>0</v>
      </c>
      <c r="G478" s="9">
        <v>3584</v>
      </c>
      <c r="H478" s="9">
        <v>5920</v>
      </c>
      <c r="I478" s="9">
        <v>6660</v>
      </c>
      <c r="K478" s="9">
        <f t="shared" si="26"/>
        <v>23875</v>
      </c>
      <c r="L478" s="17">
        <f t="shared" si="25"/>
        <v>0</v>
      </c>
      <c r="M478" s="17">
        <f t="shared" si="25"/>
        <v>2857</v>
      </c>
      <c r="N478" s="17">
        <f t="shared" si="25"/>
        <v>4963</v>
      </c>
      <c r="O478" s="17">
        <f t="shared" si="24"/>
        <v>5703</v>
      </c>
      <c r="P478" s="17">
        <f t="shared" si="24"/>
        <v>0</v>
      </c>
      <c r="Q478" s="17">
        <f t="shared" si="24"/>
        <v>3584</v>
      </c>
      <c r="R478" s="17">
        <f t="shared" si="24"/>
        <v>5920</v>
      </c>
      <c r="S478" s="17">
        <f t="shared" si="23"/>
        <v>6660</v>
      </c>
    </row>
    <row r="479" spans="1:19">
      <c r="A479" s="9">
        <v>23900</v>
      </c>
      <c r="B479" s="9">
        <v>0</v>
      </c>
      <c r="C479" s="9">
        <v>2849</v>
      </c>
      <c r="D479" s="9">
        <v>4952</v>
      </c>
      <c r="E479" s="9">
        <v>5692</v>
      </c>
      <c r="F479" s="9">
        <v>0</v>
      </c>
      <c r="G479" s="9">
        <v>3584</v>
      </c>
      <c r="H479" s="9">
        <v>5920</v>
      </c>
      <c r="I479" s="9">
        <v>6660</v>
      </c>
      <c r="K479" s="9">
        <f t="shared" si="26"/>
        <v>23925</v>
      </c>
      <c r="L479" s="17">
        <f t="shared" si="25"/>
        <v>0</v>
      </c>
      <c r="M479" s="17">
        <f t="shared" si="25"/>
        <v>2849</v>
      </c>
      <c r="N479" s="17">
        <f t="shared" si="25"/>
        <v>4952</v>
      </c>
      <c r="O479" s="17">
        <f t="shared" si="24"/>
        <v>5692</v>
      </c>
      <c r="P479" s="17">
        <f t="shared" si="24"/>
        <v>0</v>
      </c>
      <c r="Q479" s="17">
        <f t="shared" si="24"/>
        <v>3584</v>
      </c>
      <c r="R479" s="17">
        <f t="shared" si="24"/>
        <v>5920</v>
      </c>
      <c r="S479" s="17">
        <f t="shared" si="23"/>
        <v>6660</v>
      </c>
    </row>
    <row r="480" spans="1:19">
      <c r="A480" s="9">
        <v>23950</v>
      </c>
      <c r="B480" s="9">
        <v>0</v>
      </c>
      <c r="C480" s="9">
        <v>2841</v>
      </c>
      <c r="D480" s="9">
        <v>4942</v>
      </c>
      <c r="E480" s="9">
        <v>5682</v>
      </c>
      <c r="F480" s="9">
        <v>0</v>
      </c>
      <c r="G480" s="9">
        <v>3584</v>
      </c>
      <c r="H480" s="9">
        <v>5920</v>
      </c>
      <c r="I480" s="9">
        <v>6660</v>
      </c>
      <c r="K480" s="9">
        <f t="shared" si="26"/>
        <v>23975</v>
      </c>
      <c r="L480" s="17">
        <f t="shared" si="25"/>
        <v>0</v>
      </c>
      <c r="M480" s="17">
        <f t="shared" si="25"/>
        <v>2841</v>
      </c>
      <c r="N480" s="17">
        <f t="shared" si="25"/>
        <v>4942</v>
      </c>
      <c r="O480" s="17">
        <f t="shared" si="24"/>
        <v>5682</v>
      </c>
      <c r="P480" s="17">
        <f t="shared" si="24"/>
        <v>0</v>
      </c>
      <c r="Q480" s="17">
        <f t="shared" si="24"/>
        <v>3584</v>
      </c>
      <c r="R480" s="17">
        <f t="shared" si="24"/>
        <v>5920</v>
      </c>
      <c r="S480" s="17">
        <f t="shared" si="23"/>
        <v>6660</v>
      </c>
    </row>
    <row r="481" spans="1:19">
      <c r="A481" s="9">
        <v>24000</v>
      </c>
      <c r="B481" s="9">
        <v>0</v>
      </c>
      <c r="C481" s="9">
        <v>2833</v>
      </c>
      <c r="D481" s="9">
        <v>4931</v>
      </c>
      <c r="E481" s="9">
        <v>5671</v>
      </c>
      <c r="F481" s="9">
        <v>0</v>
      </c>
      <c r="G481" s="9">
        <v>3584</v>
      </c>
      <c r="H481" s="9">
        <v>5920</v>
      </c>
      <c r="I481" s="9">
        <v>6660</v>
      </c>
      <c r="K481" s="9">
        <f t="shared" si="26"/>
        <v>24025</v>
      </c>
      <c r="L481" s="17">
        <f t="shared" si="25"/>
        <v>0</v>
      </c>
      <c r="M481" s="17">
        <f t="shared" si="25"/>
        <v>2833</v>
      </c>
      <c r="N481" s="17">
        <f t="shared" si="25"/>
        <v>4931</v>
      </c>
      <c r="O481" s="17">
        <f t="shared" si="24"/>
        <v>5671</v>
      </c>
      <c r="P481" s="17">
        <f t="shared" si="24"/>
        <v>0</v>
      </c>
      <c r="Q481" s="17">
        <f t="shared" si="24"/>
        <v>3584</v>
      </c>
      <c r="R481" s="17">
        <f t="shared" si="24"/>
        <v>5920</v>
      </c>
      <c r="S481" s="17">
        <f t="shared" si="23"/>
        <v>6660</v>
      </c>
    </row>
    <row r="482" spans="1:19">
      <c r="A482" s="9">
        <v>24050</v>
      </c>
      <c r="B482" s="9">
        <v>0</v>
      </c>
      <c r="C482" s="9">
        <v>2825</v>
      </c>
      <c r="D482" s="9">
        <v>4921</v>
      </c>
      <c r="E482" s="9">
        <v>5661</v>
      </c>
      <c r="F482" s="9">
        <v>0</v>
      </c>
      <c r="G482" s="9">
        <v>3584</v>
      </c>
      <c r="H482" s="9">
        <v>5920</v>
      </c>
      <c r="I482" s="9">
        <v>6660</v>
      </c>
      <c r="K482" s="9">
        <f t="shared" si="26"/>
        <v>24075</v>
      </c>
      <c r="L482" s="17">
        <f t="shared" si="25"/>
        <v>0</v>
      </c>
      <c r="M482" s="17">
        <f t="shared" si="25"/>
        <v>2825</v>
      </c>
      <c r="N482" s="17">
        <f t="shared" si="25"/>
        <v>4921</v>
      </c>
      <c r="O482" s="17">
        <f t="shared" si="24"/>
        <v>5661</v>
      </c>
      <c r="P482" s="17">
        <f t="shared" si="24"/>
        <v>0</v>
      </c>
      <c r="Q482" s="17">
        <f t="shared" si="24"/>
        <v>3584</v>
      </c>
      <c r="R482" s="17">
        <f t="shared" si="24"/>
        <v>5920</v>
      </c>
      <c r="S482" s="17">
        <f t="shared" si="23"/>
        <v>6660</v>
      </c>
    </row>
    <row r="483" spans="1:19">
      <c r="A483" s="9">
        <v>24100</v>
      </c>
      <c r="B483" s="9">
        <v>0</v>
      </c>
      <c r="C483" s="9">
        <v>2817</v>
      </c>
      <c r="D483" s="9">
        <v>4910</v>
      </c>
      <c r="E483" s="9">
        <v>5650</v>
      </c>
      <c r="F483" s="9">
        <v>0</v>
      </c>
      <c r="G483" s="9">
        <v>3584</v>
      </c>
      <c r="H483" s="9">
        <v>5920</v>
      </c>
      <c r="I483" s="9">
        <v>6660</v>
      </c>
      <c r="K483" s="9">
        <f t="shared" si="26"/>
        <v>24125</v>
      </c>
      <c r="L483" s="17">
        <f t="shared" si="25"/>
        <v>0</v>
      </c>
      <c r="M483" s="17">
        <f t="shared" si="25"/>
        <v>2817</v>
      </c>
      <c r="N483" s="17">
        <f t="shared" si="25"/>
        <v>4910</v>
      </c>
      <c r="O483" s="17">
        <f t="shared" si="24"/>
        <v>5650</v>
      </c>
      <c r="P483" s="17">
        <f t="shared" si="24"/>
        <v>0</v>
      </c>
      <c r="Q483" s="17">
        <f t="shared" si="24"/>
        <v>3584</v>
      </c>
      <c r="R483" s="17">
        <f t="shared" si="24"/>
        <v>5920</v>
      </c>
      <c r="S483" s="17">
        <f t="shared" si="23"/>
        <v>6660</v>
      </c>
    </row>
    <row r="484" spans="1:19">
      <c r="A484" s="9">
        <v>24150</v>
      </c>
      <c r="B484" s="9">
        <v>0</v>
      </c>
      <c r="C484" s="9">
        <v>2809</v>
      </c>
      <c r="D484" s="9">
        <v>4900</v>
      </c>
      <c r="E484" s="9">
        <v>5640</v>
      </c>
      <c r="F484" s="9">
        <v>0</v>
      </c>
      <c r="G484" s="9">
        <v>3584</v>
      </c>
      <c r="H484" s="9">
        <v>5920</v>
      </c>
      <c r="I484" s="9">
        <v>6660</v>
      </c>
      <c r="K484" s="9">
        <f t="shared" si="26"/>
        <v>24175</v>
      </c>
      <c r="L484" s="17">
        <f t="shared" si="25"/>
        <v>0</v>
      </c>
      <c r="M484" s="17">
        <f t="shared" si="25"/>
        <v>2809</v>
      </c>
      <c r="N484" s="17">
        <f t="shared" si="25"/>
        <v>4900</v>
      </c>
      <c r="O484" s="17">
        <f t="shared" si="24"/>
        <v>5640</v>
      </c>
      <c r="P484" s="17">
        <f t="shared" si="24"/>
        <v>0</v>
      </c>
      <c r="Q484" s="17">
        <f t="shared" si="24"/>
        <v>3584</v>
      </c>
      <c r="R484" s="17">
        <f t="shared" si="24"/>
        <v>5920</v>
      </c>
      <c r="S484" s="17">
        <f t="shared" si="23"/>
        <v>6660</v>
      </c>
    </row>
    <row r="485" spans="1:19">
      <c r="A485" s="9">
        <v>24200</v>
      </c>
      <c r="B485" s="9">
        <v>0</v>
      </c>
      <c r="C485" s="9">
        <v>2801</v>
      </c>
      <c r="D485" s="9">
        <v>4889</v>
      </c>
      <c r="E485" s="9">
        <v>5629</v>
      </c>
      <c r="F485" s="9">
        <v>0</v>
      </c>
      <c r="G485" s="9">
        <v>3584</v>
      </c>
      <c r="H485" s="9">
        <v>5920</v>
      </c>
      <c r="I485" s="9">
        <v>6660</v>
      </c>
      <c r="K485" s="9">
        <f t="shared" si="26"/>
        <v>24225</v>
      </c>
      <c r="L485" s="17">
        <f t="shared" si="25"/>
        <v>0</v>
      </c>
      <c r="M485" s="17">
        <f t="shared" si="25"/>
        <v>2801</v>
      </c>
      <c r="N485" s="17">
        <f t="shared" si="25"/>
        <v>4889</v>
      </c>
      <c r="O485" s="17">
        <f t="shared" si="24"/>
        <v>5629</v>
      </c>
      <c r="P485" s="17">
        <f t="shared" si="24"/>
        <v>0</v>
      </c>
      <c r="Q485" s="17">
        <f t="shared" si="24"/>
        <v>3584</v>
      </c>
      <c r="R485" s="17">
        <f t="shared" si="24"/>
        <v>5920</v>
      </c>
      <c r="S485" s="17">
        <f t="shared" si="23"/>
        <v>6660</v>
      </c>
    </row>
    <row r="486" spans="1:19">
      <c r="A486" s="9">
        <v>24250</v>
      </c>
      <c r="B486" s="9">
        <v>0</v>
      </c>
      <c r="C486" s="9">
        <v>2793</v>
      </c>
      <c r="D486" s="9">
        <v>4879</v>
      </c>
      <c r="E486" s="9">
        <v>5619</v>
      </c>
      <c r="F486" s="9">
        <v>0</v>
      </c>
      <c r="G486" s="9">
        <v>3584</v>
      </c>
      <c r="H486" s="9">
        <v>5920</v>
      </c>
      <c r="I486" s="9">
        <v>6660</v>
      </c>
      <c r="K486" s="9">
        <f t="shared" si="26"/>
        <v>24275</v>
      </c>
      <c r="L486" s="17">
        <f t="shared" si="25"/>
        <v>0</v>
      </c>
      <c r="M486" s="17">
        <f t="shared" si="25"/>
        <v>2793</v>
      </c>
      <c r="N486" s="17">
        <f t="shared" si="25"/>
        <v>4879</v>
      </c>
      <c r="O486" s="17">
        <f t="shared" si="24"/>
        <v>5619</v>
      </c>
      <c r="P486" s="17">
        <f t="shared" si="24"/>
        <v>0</v>
      </c>
      <c r="Q486" s="17">
        <f t="shared" si="24"/>
        <v>3584</v>
      </c>
      <c r="R486" s="17">
        <f t="shared" si="24"/>
        <v>5920</v>
      </c>
      <c r="S486" s="17">
        <f t="shared" si="23"/>
        <v>6660</v>
      </c>
    </row>
    <row r="487" spans="1:19">
      <c r="A487" s="9">
        <v>24300</v>
      </c>
      <c r="B487" s="9">
        <v>0</v>
      </c>
      <c r="C487" s="9">
        <v>2785</v>
      </c>
      <c r="D487" s="9">
        <v>4868</v>
      </c>
      <c r="E487" s="9">
        <v>5608</v>
      </c>
      <c r="F487" s="9">
        <v>0</v>
      </c>
      <c r="G487" s="9">
        <v>3584</v>
      </c>
      <c r="H487" s="9">
        <v>5920</v>
      </c>
      <c r="I487" s="9">
        <v>6660</v>
      </c>
      <c r="K487" s="9">
        <f t="shared" si="26"/>
        <v>24325</v>
      </c>
      <c r="L487" s="17">
        <f t="shared" si="25"/>
        <v>0</v>
      </c>
      <c r="M487" s="17">
        <f t="shared" si="25"/>
        <v>2785</v>
      </c>
      <c r="N487" s="17">
        <f t="shared" si="25"/>
        <v>4868</v>
      </c>
      <c r="O487" s="17">
        <f t="shared" si="24"/>
        <v>5608</v>
      </c>
      <c r="P487" s="17">
        <f t="shared" si="24"/>
        <v>0</v>
      </c>
      <c r="Q487" s="17">
        <f t="shared" si="24"/>
        <v>3584</v>
      </c>
      <c r="R487" s="17">
        <f t="shared" si="24"/>
        <v>5920</v>
      </c>
      <c r="S487" s="17">
        <f t="shared" si="23"/>
        <v>6660</v>
      </c>
    </row>
    <row r="488" spans="1:19">
      <c r="A488" s="9">
        <v>24350</v>
      </c>
      <c r="B488" s="9">
        <v>0</v>
      </c>
      <c r="C488" s="9">
        <v>2777</v>
      </c>
      <c r="D488" s="9">
        <v>4858</v>
      </c>
      <c r="E488" s="9">
        <v>5598</v>
      </c>
      <c r="F488" s="9">
        <v>0</v>
      </c>
      <c r="G488" s="9">
        <v>3584</v>
      </c>
      <c r="H488" s="9">
        <v>5920</v>
      </c>
      <c r="I488" s="9">
        <v>6660</v>
      </c>
      <c r="K488" s="9">
        <f t="shared" si="26"/>
        <v>24375</v>
      </c>
      <c r="L488" s="17">
        <f t="shared" si="25"/>
        <v>0</v>
      </c>
      <c r="M488" s="17">
        <f t="shared" si="25"/>
        <v>2777</v>
      </c>
      <c r="N488" s="17">
        <f t="shared" si="25"/>
        <v>4858</v>
      </c>
      <c r="O488" s="17">
        <f t="shared" si="24"/>
        <v>5598</v>
      </c>
      <c r="P488" s="17">
        <f t="shared" si="24"/>
        <v>0</v>
      </c>
      <c r="Q488" s="17">
        <f t="shared" si="24"/>
        <v>3584</v>
      </c>
      <c r="R488" s="17">
        <f t="shared" si="24"/>
        <v>5920</v>
      </c>
      <c r="S488" s="17">
        <f t="shared" si="23"/>
        <v>6660</v>
      </c>
    </row>
    <row r="489" spans="1:19">
      <c r="A489" s="9">
        <v>24400</v>
      </c>
      <c r="B489" s="9">
        <v>0</v>
      </c>
      <c r="C489" s="9">
        <v>2769</v>
      </c>
      <c r="D489" s="9">
        <v>4847</v>
      </c>
      <c r="E489" s="9">
        <v>5587</v>
      </c>
      <c r="F489" s="9">
        <v>0</v>
      </c>
      <c r="G489" s="9">
        <v>3584</v>
      </c>
      <c r="H489" s="9">
        <v>5920</v>
      </c>
      <c r="I489" s="9">
        <v>6660</v>
      </c>
      <c r="K489" s="9">
        <f t="shared" si="26"/>
        <v>24425</v>
      </c>
      <c r="L489" s="17">
        <f t="shared" si="25"/>
        <v>0</v>
      </c>
      <c r="M489" s="17">
        <f t="shared" si="25"/>
        <v>2769</v>
      </c>
      <c r="N489" s="17">
        <f t="shared" si="25"/>
        <v>4847</v>
      </c>
      <c r="O489" s="17">
        <f t="shared" si="24"/>
        <v>5587</v>
      </c>
      <c r="P489" s="17">
        <f t="shared" si="24"/>
        <v>0</v>
      </c>
      <c r="Q489" s="17">
        <f t="shared" si="24"/>
        <v>3584</v>
      </c>
      <c r="R489" s="17">
        <f t="shared" si="24"/>
        <v>5920</v>
      </c>
      <c r="S489" s="17">
        <f t="shared" si="23"/>
        <v>6660</v>
      </c>
    </row>
    <row r="490" spans="1:19">
      <c r="A490" s="9">
        <v>24450</v>
      </c>
      <c r="B490" s="9">
        <v>0</v>
      </c>
      <c r="C490" s="9">
        <v>2761</v>
      </c>
      <c r="D490" s="9">
        <v>4836</v>
      </c>
      <c r="E490" s="9">
        <v>5576</v>
      </c>
      <c r="F490" s="9">
        <v>0</v>
      </c>
      <c r="G490" s="9">
        <v>3584</v>
      </c>
      <c r="H490" s="9">
        <v>5920</v>
      </c>
      <c r="I490" s="9">
        <v>6660</v>
      </c>
      <c r="K490" s="9">
        <f t="shared" si="26"/>
        <v>24475</v>
      </c>
      <c r="L490" s="17">
        <f t="shared" si="25"/>
        <v>0</v>
      </c>
      <c r="M490" s="17">
        <f t="shared" si="25"/>
        <v>2761</v>
      </c>
      <c r="N490" s="17">
        <f t="shared" si="25"/>
        <v>4836</v>
      </c>
      <c r="O490" s="17">
        <f t="shared" si="24"/>
        <v>5576</v>
      </c>
      <c r="P490" s="17">
        <f t="shared" si="24"/>
        <v>0</v>
      </c>
      <c r="Q490" s="17">
        <f t="shared" si="24"/>
        <v>3584</v>
      </c>
      <c r="R490" s="17">
        <f t="shared" si="24"/>
        <v>5920</v>
      </c>
      <c r="S490" s="17">
        <f t="shared" si="23"/>
        <v>6660</v>
      </c>
    </row>
    <row r="491" spans="1:19">
      <c r="A491" s="9">
        <v>24500</v>
      </c>
      <c r="B491" s="9">
        <v>0</v>
      </c>
      <c r="C491" s="9">
        <v>2753</v>
      </c>
      <c r="D491" s="9">
        <v>4826</v>
      </c>
      <c r="E491" s="9">
        <v>5566</v>
      </c>
      <c r="F491" s="9">
        <v>0</v>
      </c>
      <c r="G491" s="9">
        <v>3584</v>
      </c>
      <c r="H491" s="9">
        <v>5920</v>
      </c>
      <c r="I491" s="9">
        <v>6660</v>
      </c>
      <c r="K491" s="9">
        <f t="shared" si="26"/>
        <v>24525</v>
      </c>
      <c r="L491" s="17">
        <f t="shared" si="25"/>
        <v>0</v>
      </c>
      <c r="M491" s="17">
        <f t="shared" si="25"/>
        <v>2753</v>
      </c>
      <c r="N491" s="17">
        <f t="shared" si="25"/>
        <v>4826</v>
      </c>
      <c r="O491" s="17">
        <f t="shared" si="24"/>
        <v>5566</v>
      </c>
      <c r="P491" s="17">
        <f t="shared" si="24"/>
        <v>0</v>
      </c>
      <c r="Q491" s="17">
        <f t="shared" si="24"/>
        <v>3584</v>
      </c>
      <c r="R491" s="17">
        <f t="shared" si="24"/>
        <v>5920</v>
      </c>
      <c r="S491" s="17">
        <f t="shared" si="24"/>
        <v>6660</v>
      </c>
    </row>
    <row r="492" spans="1:19">
      <c r="A492" s="9">
        <v>24550</v>
      </c>
      <c r="B492" s="9">
        <v>0</v>
      </c>
      <c r="C492" s="9">
        <v>2745</v>
      </c>
      <c r="D492" s="9">
        <v>4815</v>
      </c>
      <c r="E492" s="9">
        <v>5555</v>
      </c>
      <c r="F492" s="9">
        <v>0</v>
      </c>
      <c r="G492" s="9">
        <v>3584</v>
      </c>
      <c r="H492" s="9">
        <v>5920</v>
      </c>
      <c r="I492" s="9">
        <v>6660</v>
      </c>
      <c r="K492" s="9">
        <f t="shared" si="26"/>
        <v>24575</v>
      </c>
      <c r="L492" s="17">
        <f t="shared" si="25"/>
        <v>0</v>
      </c>
      <c r="M492" s="17">
        <f t="shared" si="25"/>
        <v>2745</v>
      </c>
      <c r="N492" s="17">
        <f t="shared" si="25"/>
        <v>4815</v>
      </c>
      <c r="O492" s="17">
        <f t="shared" si="24"/>
        <v>5555</v>
      </c>
      <c r="P492" s="17">
        <f t="shared" si="24"/>
        <v>0</v>
      </c>
      <c r="Q492" s="17">
        <f t="shared" si="24"/>
        <v>3584</v>
      </c>
      <c r="R492" s="17">
        <f t="shared" si="24"/>
        <v>5920</v>
      </c>
      <c r="S492" s="17">
        <f t="shared" si="24"/>
        <v>6660</v>
      </c>
    </row>
    <row r="493" spans="1:19">
      <c r="A493" s="9">
        <v>24600</v>
      </c>
      <c r="B493" s="9">
        <v>0</v>
      </c>
      <c r="C493" s="9">
        <v>2737</v>
      </c>
      <c r="D493" s="9">
        <v>4805</v>
      </c>
      <c r="E493" s="9">
        <v>5545</v>
      </c>
      <c r="F493" s="9">
        <v>0</v>
      </c>
      <c r="G493" s="9">
        <v>3584</v>
      </c>
      <c r="H493" s="9">
        <v>5920</v>
      </c>
      <c r="I493" s="9">
        <v>6660</v>
      </c>
      <c r="K493" s="9">
        <f t="shared" si="26"/>
        <v>24625</v>
      </c>
      <c r="L493" s="17">
        <f t="shared" si="25"/>
        <v>0</v>
      </c>
      <c r="M493" s="17">
        <f t="shared" si="25"/>
        <v>2737</v>
      </c>
      <c r="N493" s="17">
        <f t="shared" si="25"/>
        <v>4805</v>
      </c>
      <c r="O493" s="17">
        <f t="shared" si="24"/>
        <v>5545</v>
      </c>
      <c r="P493" s="17">
        <f t="shared" si="24"/>
        <v>0</v>
      </c>
      <c r="Q493" s="17">
        <f t="shared" si="24"/>
        <v>3584</v>
      </c>
      <c r="R493" s="17">
        <f t="shared" si="24"/>
        <v>5920</v>
      </c>
      <c r="S493" s="17">
        <f t="shared" si="24"/>
        <v>6660</v>
      </c>
    </row>
    <row r="494" spans="1:19">
      <c r="A494" s="9">
        <v>24650</v>
      </c>
      <c r="B494" s="9">
        <v>0</v>
      </c>
      <c r="C494" s="9">
        <v>2729</v>
      </c>
      <c r="D494" s="9">
        <v>4794</v>
      </c>
      <c r="E494" s="9">
        <v>5534</v>
      </c>
      <c r="F494" s="9">
        <v>0</v>
      </c>
      <c r="G494" s="9">
        <v>3584</v>
      </c>
      <c r="H494" s="9">
        <v>5920</v>
      </c>
      <c r="I494" s="9">
        <v>6660</v>
      </c>
      <c r="K494" s="9">
        <f t="shared" si="26"/>
        <v>24675</v>
      </c>
      <c r="L494" s="17">
        <f t="shared" si="25"/>
        <v>0</v>
      </c>
      <c r="M494" s="17">
        <f t="shared" si="25"/>
        <v>2729</v>
      </c>
      <c r="N494" s="17">
        <f t="shared" si="25"/>
        <v>4794</v>
      </c>
      <c r="O494" s="17">
        <f t="shared" si="24"/>
        <v>5534</v>
      </c>
      <c r="P494" s="17">
        <f t="shared" si="24"/>
        <v>0</v>
      </c>
      <c r="Q494" s="17">
        <f t="shared" si="24"/>
        <v>3584</v>
      </c>
      <c r="R494" s="17">
        <f t="shared" si="24"/>
        <v>5920</v>
      </c>
      <c r="S494" s="17">
        <f t="shared" si="24"/>
        <v>6660</v>
      </c>
    </row>
    <row r="495" spans="1:19">
      <c r="A495" s="9">
        <v>24700</v>
      </c>
      <c r="B495" s="9">
        <v>0</v>
      </c>
      <c r="C495" s="9">
        <v>2721</v>
      </c>
      <c r="D495" s="9">
        <v>4784</v>
      </c>
      <c r="E495" s="9">
        <v>5524</v>
      </c>
      <c r="F495" s="9">
        <v>0</v>
      </c>
      <c r="G495" s="9">
        <v>3584</v>
      </c>
      <c r="H495" s="9">
        <v>5920</v>
      </c>
      <c r="I495" s="9">
        <v>6660</v>
      </c>
      <c r="K495" s="9">
        <f t="shared" si="26"/>
        <v>24725</v>
      </c>
      <c r="L495" s="17">
        <f t="shared" si="25"/>
        <v>0</v>
      </c>
      <c r="M495" s="17">
        <f t="shared" si="25"/>
        <v>2721</v>
      </c>
      <c r="N495" s="17">
        <f t="shared" si="25"/>
        <v>4784</v>
      </c>
      <c r="O495" s="17">
        <f t="shared" si="24"/>
        <v>5524</v>
      </c>
      <c r="P495" s="17">
        <f t="shared" si="24"/>
        <v>0</v>
      </c>
      <c r="Q495" s="17">
        <f t="shared" si="24"/>
        <v>3584</v>
      </c>
      <c r="R495" s="17">
        <f t="shared" si="24"/>
        <v>5920</v>
      </c>
      <c r="S495" s="17">
        <f t="shared" si="24"/>
        <v>6660</v>
      </c>
    </row>
    <row r="496" spans="1:19">
      <c r="A496" s="9">
        <v>24750</v>
      </c>
      <c r="B496" s="9">
        <v>0</v>
      </c>
      <c r="C496" s="9">
        <v>2713</v>
      </c>
      <c r="D496" s="9">
        <v>4773</v>
      </c>
      <c r="E496" s="9">
        <v>5513</v>
      </c>
      <c r="F496" s="9">
        <v>0</v>
      </c>
      <c r="G496" s="9">
        <v>3584</v>
      </c>
      <c r="H496" s="9">
        <v>5920</v>
      </c>
      <c r="I496" s="9">
        <v>6660</v>
      </c>
      <c r="K496" s="9">
        <f t="shared" si="26"/>
        <v>24775</v>
      </c>
      <c r="L496" s="17">
        <f t="shared" si="25"/>
        <v>0</v>
      </c>
      <c r="M496" s="17">
        <f t="shared" si="25"/>
        <v>2713</v>
      </c>
      <c r="N496" s="17">
        <f t="shared" si="25"/>
        <v>4773</v>
      </c>
      <c r="O496" s="17">
        <f t="shared" si="24"/>
        <v>5513</v>
      </c>
      <c r="P496" s="17">
        <f t="shared" si="24"/>
        <v>0</v>
      </c>
      <c r="Q496" s="17">
        <f t="shared" si="24"/>
        <v>3584</v>
      </c>
      <c r="R496" s="17">
        <f t="shared" si="24"/>
        <v>5920</v>
      </c>
      <c r="S496" s="17">
        <f t="shared" si="24"/>
        <v>6660</v>
      </c>
    </row>
    <row r="497" spans="1:19">
      <c r="A497" s="9">
        <v>24800</v>
      </c>
      <c r="B497" s="9">
        <v>0</v>
      </c>
      <c r="C497" s="9">
        <v>2705</v>
      </c>
      <c r="D497" s="9">
        <v>4763</v>
      </c>
      <c r="E497" s="9">
        <v>5503</v>
      </c>
      <c r="F497" s="9">
        <v>0</v>
      </c>
      <c r="G497" s="9">
        <v>3584</v>
      </c>
      <c r="H497" s="9">
        <v>5920</v>
      </c>
      <c r="I497" s="9">
        <v>6660</v>
      </c>
      <c r="K497" s="9">
        <f t="shared" si="26"/>
        <v>24825</v>
      </c>
      <c r="L497" s="17">
        <f t="shared" si="25"/>
        <v>0</v>
      </c>
      <c r="M497" s="17">
        <f t="shared" si="25"/>
        <v>2705</v>
      </c>
      <c r="N497" s="17">
        <f t="shared" si="25"/>
        <v>4763</v>
      </c>
      <c r="O497" s="17">
        <f t="shared" si="24"/>
        <v>5503</v>
      </c>
      <c r="P497" s="17">
        <f t="shared" si="24"/>
        <v>0</v>
      </c>
      <c r="Q497" s="17">
        <f t="shared" si="24"/>
        <v>3584</v>
      </c>
      <c r="R497" s="17">
        <f t="shared" si="24"/>
        <v>5920</v>
      </c>
      <c r="S497" s="17">
        <f t="shared" si="24"/>
        <v>6660</v>
      </c>
    </row>
    <row r="498" spans="1:19">
      <c r="A498" s="9">
        <v>24850</v>
      </c>
      <c r="B498" s="9">
        <v>0</v>
      </c>
      <c r="C498" s="9">
        <v>2698</v>
      </c>
      <c r="D498" s="9">
        <v>4752</v>
      </c>
      <c r="E498" s="9">
        <v>5492</v>
      </c>
      <c r="F498" s="9">
        <v>0</v>
      </c>
      <c r="G498" s="9">
        <v>3584</v>
      </c>
      <c r="H498" s="9">
        <v>5920</v>
      </c>
      <c r="I498" s="9">
        <v>6660</v>
      </c>
      <c r="K498" s="9">
        <f t="shared" si="26"/>
        <v>24875</v>
      </c>
      <c r="L498" s="17">
        <f t="shared" si="25"/>
        <v>0</v>
      </c>
      <c r="M498" s="17">
        <f t="shared" si="25"/>
        <v>2698</v>
      </c>
      <c r="N498" s="17">
        <f t="shared" si="25"/>
        <v>4752</v>
      </c>
      <c r="O498" s="17">
        <f t="shared" si="24"/>
        <v>5492</v>
      </c>
      <c r="P498" s="17">
        <f t="shared" si="24"/>
        <v>0</v>
      </c>
      <c r="Q498" s="17">
        <f t="shared" si="24"/>
        <v>3584</v>
      </c>
      <c r="R498" s="17">
        <f t="shared" si="24"/>
        <v>5920</v>
      </c>
      <c r="S498" s="17">
        <f t="shared" si="24"/>
        <v>6660</v>
      </c>
    </row>
    <row r="499" spans="1:19">
      <c r="A499" s="9">
        <v>24900</v>
      </c>
      <c r="B499" s="9">
        <v>0</v>
      </c>
      <c r="C499" s="9">
        <v>2690</v>
      </c>
      <c r="D499" s="9">
        <v>4742</v>
      </c>
      <c r="E499" s="9">
        <v>5482</v>
      </c>
      <c r="F499" s="9">
        <v>0</v>
      </c>
      <c r="G499" s="9">
        <v>3584</v>
      </c>
      <c r="H499" s="9">
        <v>5920</v>
      </c>
      <c r="I499" s="9">
        <v>6660</v>
      </c>
      <c r="K499" s="9">
        <f t="shared" si="26"/>
        <v>24925</v>
      </c>
      <c r="L499" s="17">
        <f t="shared" si="25"/>
        <v>0</v>
      </c>
      <c r="M499" s="17">
        <f t="shared" si="25"/>
        <v>2690</v>
      </c>
      <c r="N499" s="17">
        <f t="shared" si="25"/>
        <v>4742</v>
      </c>
      <c r="O499" s="17">
        <f t="shared" si="24"/>
        <v>5482</v>
      </c>
      <c r="P499" s="17">
        <f t="shared" si="24"/>
        <v>0</v>
      </c>
      <c r="Q499" s="17">
        <f t="shared" si="24"/>
        <v>3584</v>
      </c>
      <c r="R499" s="17">
        <f t="shared" si="24"/>
        <v>5920</v>
      </c>
      <c r="S499" s="17">
        <f t="shared" si="24"/>
        <v>6660</v>
      </c>
    </row>
    <row r="500" spans="1:19">
      <c r="A500" s="9">
        <v>24950</v>
      </c>
      <c r="B500" s="9">
        <v>0</v>
      </c>
      <c r="C500" s="9">
        <v>2682</v>
      </c>
      <c r="D500" s="9">
        <v>4731</v>
      </c>
      <c r="E500" s="9">
        <v>5471</v>
      </c>
      <c r="F500" s="9">
        <v>0</v>
      </c>
      <c r="G500" s="9">
        <v>3584</v>
      </c>
      <c r="H500" s="9">
        <v>5920</v>
      </c>
      <c r="I500" s="9">
        <v>6660</v>
      </c>
      <c r="K500" s="9">
        <f t="shared" si="26"/>
        <v>24975</v>
      </c>
      <c r="L500" s="17">
        <f t="shared" si="25"/>
        <v>0</v>
      </c>
      <c r="M500" s="17">
        <f t="shared" si="25"/>
        <v>2682</v>
      </c>
      <c r="N500" s="17">
        <f t="shared" si="25"/>
        <v>4731</v>
      </c>
      <c r="O500" s="17">
        <f t="shared" si="24"/>
        <v>5471</v>
      </c>
      <c r="P500" s="17">
        <f t="shared" si="24"/>
        <v>0</v>
      </c>
      <c r="Q500" s="17">
        <f t="shared" si="24"/>
        <v>3584</v>
      </c>
      <c r="R500" s="17">
        <f t="shared" si="24"/>
        <v>5920</v>
      </c>
      <c r="S500" s="17">
        <f t="shared" si="24"/>
        <v>6660</v>
      </c>
    </row>
    <row r="501" spans="1:19">
      <c r="A501" s="9">
        <v>25000</v>
      </c>
      <c r="B501" s="9">
        <v>0</v>
      </c>
      <c r="C501" s="9">
        <v>2674</v>
      </c>
      <c r="D501" s="9">
        <v>4721</v>
      </c>
      <c r="E501" s="9">
        <v>5461</v>
      </c>
      <c r="F501" s="9">
        <v>0</v>
      </c>
      <c r="G501" s="9">
        <v>3584</v>
      </c>
      <c r="H501" s="9">
        <v>5920</v>
      </c>
      <c r="I501" s="9">
        <v>6660</v>
      </c>
      <c r="K501" s="9">
        <f t="shared" si="26"/>
        <v>25025</v>
      </c>
      <c r="L501" s="17">
        <f t="shared" si="25"/>
        <v>0</v>
      </c>
      <c r="M501" s="17">
        <f t="shared" si="25"/>
        <v>2674</v>
      </c>
      <c r="N501" s="17">
        <f t="shared" si="25"/>
        <v>4721</v>
      </c>
      <c r="O501" s="17">
        <f t="shared" si="24"/>
        <v>5461</v>
      </c>
      <c r="P501" s="17">
        <f t="shared" si="24"/>
        <v>0</v>
      </c>
      <c r="Q501" s="17">
        <f t="shared" si="24"/>
        <v>3584</v>
      </c>
      <c r="R501" s="17">
        <f t="shared" si="24"/>
        <v>5920</v>
      </c>
      <c r="S501" s="17">
        <f t="shared" si="24"/>
        <v>6660</v>
      </c>
    </row>
    <row r="502" spans="1:19">
      <c r="A502" s="9">
        <v>25050</v>
      </c>
      <c r="B502" s="9">
        <v>0</v>
      </c>
      <c r="C502" s="9">
        <v>2666</v>
      </c>
      <c r="D502" s="9">
        <v>4710</v>
      </c>
      <c r="E502" s="9">
        <v>5450</v>
      </c>
      <c r="F502" s="9">
        <v>0</v>
      </c>
      <c r="G502" s="9">
        <v>3584</v>
      </c>
      <c r="H502" s="9">
        <v>5920</v>
      </c>
      <c r="I502" s="9">
        <v>6660</v>
      </c>
      <c r="K502" s="9">
        <f t="shared" si="26"/>
        <v>25075</v>
      </c>
      <c r="L502" s="17">
        <f t="shared" si="25"/>
        <v>0</v>
      </c>
      <c r="M502" s="17">
        <f t="shared" si="25"/>
        <v>2666</v>
      </c>
      <c r="N502" s="17">
        <f t="shared" si="25"/>
        <v>4710</v>
      </c>
      <c r="O502" s="17">
        <f t="shared" si="24"/>
        <v>5450</v>
      </c>
      <c r="P502" s="17">
        <f t="shared" si="24"/>
        <v>0</v>
      </c>
      <c r="Q502" s="17">
        <f t="shared" si="24"/>
        <v>3584</v>
      </c>
      <c r="R502" s="17">
        <f t="shared" si="24"/>
        <v>5920</v>
      </c>
      <c r="S502" s="17">
        <f t="shared" si="24"/>
        <v>6660</v>
      </c>
    </row>
    <row r="503" spans="1:19">
      <c r="A503" s="9">
        <v>25100</v>
      </c>
      <c r="B503" s="9">
        <v>0</v>
      </c>
      <c r="C503" s="9">
        <v>2658</v>
      </c>
      <c r="D503" s="9">
        <v>4700</v>
      </c>
      <c r="E503" s="9">
        <v>5440</v>
      </c>
      <c r="F503" s="9">
        <v>0</v>
      </c>
      <c r="G503" s="9">
        <v>3584</v>
      </c>
      <c r="H503" s="9">
        <v>5920</v>
      </c>
      <c r="I503" s="9">
        <v>6660</v>
      </c>
      <c r="K503" s="9">
        <f t="shared" si="26"/>
        <v>25125</v>
      </c>
      <c r="L503" s="17">
        <f t="shared" si="25"/>
        <v>0</v>
      </c>
      <c r="M503" s="17">
        <f t="shared" si="25"/>
        <v>2658</v>
      </c>
      <c r="N503" s="17">
        <f t="shared" si="25"/>
        <v>4700</v>
      </c>
      <c r="O503" s="17">
        <f t="shared" si="24"/>
        <v>5440</v>
      </c>
      <c r="P503" s="17">
        <f t="shared" si="24"/>
        <v>0</v>
      </c>
      <c r="Q503" s="17">
        <f t="shared" si="24"/>
        <v>3584</v>
      </c>
      <c r="R503" s="17">
        <f t="shared" si="24"/>
        <v>5920</v>
      </c>
      <c r="S503" s="17">
        <f t="shared" si="24"/>
        <v>6660</v>
      </c>
    </row>
    <row r="504" spans="1:19">
      <c r="A504" s="9">
        <v>25150</v>
      </c>
      <c r="B504" s="9">
        <v>0</v>
      </c>
      <c r="C504" s="9">
        <v>2650</v>
      </c>
      <c r="D504" s="9">
        <v>4689</v>
      </c>
      <c r="E504" s="9">
        <v>5429</v>
      </c>
      <c r="F504" s="9">
        <v>0</v>
      </c>
      <c r="G504" s="9">
        <v>3584</v>
      </c>
      <c r="H504" s="9">
        <v>5920</v>
      </c>
      <c r="I504" s="9">
        <v>6660</v>
      </c>
      <c r="K504" s="9">
        <f t="shared" si="26"/>
        <v>25175</v>
      </c>
      <c r="L504" s="17">
        <f t="shared" si="25"/>
        <v>0</v>
      </c>
      <c r="M504" s="17">
        <f t="shared" si="25"/>
        <v>2650</v>
      </c>
      <c r="N504" s="17">
        <f t="shared" si="25"/>
        <v>4689</v>
      </c>
      <c r="O504" s="17">
        <f t="shared" si="24"/>
        <v>5429</v>
      </c>
      <c r="P504" s="17">
        <f t="shared" si="24"/>
        <v>0</v>
      </c>
      <c r="Q504" s="17">
        <f t="shared" ref="Q504:S567" si="27">ROUND(IF($K504&lt;0,0,IF($K504&lt;Z$1,Z$2*$K504,IF($K504&lt;Z$4,Z$3,IF($K504&lt;Z$6,Z$3-Z$5*($K504-Z$4),0)))),0)</f>
        <v>3584</v>
      </c>
      <c r="R504" s="17">
        <f t="shared" si="27"/>
        <v>5920</v>
      </c>
      <c r="S504" s="17">
        <f t="shared" si="27"/>
        <v>6660</v>
      </c>
    </row>
    <row r="505" spans="1:19">
      <c r="A505" s="9">
        <v>25200</v>
      </c>
      <c r="B505" s="9">
        <v>0</v>
      </c>
      <c r="C505" s="9">
        <v>2642</v>
      </c>
      <c r="D505" s="9">
        <v>4679</v>
      </c>
      <c r="E505" s="9">
        <v>5419</v>
      </c>
      <c r="F505" s="9">
        <v>0</v>
      </c>
      <c r="G505" s="9">
        <v>3584</v>
      </c>
      <c r="H505" s="9">
        <v>5920</v>
      </c>
      <c r="I505" s="9">
        <v>6660</v>
      </c>
      <c r="K505" s="9">
        <f t="shared" si="26"/>
        <v>25225</v>
      </c>
      <c r="L505" s="17">
        <f t="shared" si="25"/>
        <v>0</v>
      </c>
      <c r="M505" s="17">
        <f t="shared" si="25"/>
        <v>2642</v>
      </c>
      <c r="N505" s="17">
        <f t="shared" si="25"/>
        <v>4679</v>
      </c>
      <c r="O505" s="17">
        <f t="shared" si="25"/>
        <v>5419</v>
      </c>
      <c r="P505" s="17">
        <f t="shared" si="25"/>
        <v>0</v>
      </c>
      <c r="Q505" s="17">
        <f t="shared" si="27"/>
        <v>3583</v>
      </c>
      <c r="R505" s="17">
        <f t="shared" si="27"/>
        <v>5919</v>
      </c>
      <c r="S505" s="17">
        <f t="shared" si="27"/>
        <v>6659</v>
      </c>
    </row>
    <row r="506" spans="1:19">
      <c r="A506" s="9">
        <v>25250</v>
      </c>
      <c r="B506" s="9">
        <v>0</v>
      </c>
      <c r="C506" s="9">
        <v>2634</v>
      </c>
      <c r="D506" s="9">
        <v>4668</v>
      </c>
      <c r="E506" s="9">
        <v>5408</v>
      </c>
      <c r="F506" s="9">
        <v>0</v>
      </c>
      <c r="G506" s="9">
        <v>3575</v>
      </c>
      <c r="H506" s="9">
        <v>5908</v>
      </c>
      <c r="I506" s="9">
        <v>6648</v>
      </c>
      <c r="K506" s="9">
        <f t="shared" si="26"/>
        <v>25275</v>
      </c>
      <c r="L506" s="17">
        <f t="shared" si="25"/>
        <v>0</v>
      </c>
      <c r="M506" s="17">
        <f t="shared" si="25"/>
        <v>2634</v>
      </c>
      <c r="N506" s="17">
        <f t="shared" si="25"/>
        <v>4668</v>
      </c>
      <c r="O506" s="17">
        <f t="shared" si="25"/>
        <v>5408</v>
      </c>
      <c r="P506" s="17">
        <f t="shared" si="25"/>
        <v>0</v>
      </c>
      <c r="Q506" s="17">
        <f t="shared" si="27"/>
        <v>3575</v>
      </c>
      <c r="R506" s="17">
        <f t="shared" si="27"/>
        <v>5908</v>
      </c>
      <c r="S506" s="17">
        <f t="shared" si="27"/>
        <v>6648</v>
      </c>
    </row>
    <row r="507" spans="1:19">
      <c r="A507" s="9">
        <v>25300</v>
      </c>
      <c r="B507" s="9">
        <v>0</v>
      </c>
      <c r="C507" s="9">
        <v>2626</v>
      </c>
      <c r="D507" s="9">
        <v>4657</v>
      </c>
      <c r="E507" s="9">
        <v>5397</v>
      </c>
      <c r="F507" s="9">
        <v>0</v>
      </c>
      <c r="G507" s="9">
        <v>3567</v>
      </c>
      <c r="H507" s="9">
        <v>5898</v>
      </c>
      <c r="I507" s="9">
        <v>6638</v>
      </c>
      <c r="K507" s="9">
        <f t="shared" si="26"/>
        <v>25325</v>
      </c>
      <c r="L507" s="17">
        <f t="shared" si="25"/>
        <v>0</v>
      </c>
      <c r="M507" s="17">
        <f t="shared" si="25"/>
        <v>2626</v>
      </c>
      <c r="N507" s="17">
        <f t="shared" si="25"/>
        <v>4657</v>
      </c>
      <c r="O507" s="17">
        <f t="shared" si="25"/>
        <v>5397</v>
      </c>
      <c r="P507" s="17">
        <f t="shared" si="25"/>
        <v>0</v>
      </c>
      <c r="Q507" s="17">
        <f t="shared" si="27"/>
        <v>3567</v>
      </c>
      <c r="R507" s="17">
        <f t="shared" si="27"/>
        <v>5898</v>
      </c>
      <c r="S507" s="17">
        <f t="shared" si="27"/>
        <v>6638</v>
      </c>
    </row>
    <row r="508" spans="1:19">
      <c r="A508" s="9">
        <v>25350</v>
      </c>
      <c r="B508" s="9">
        <v>0</v>
      </c>
      <c r="C508" s="9">
        <v>2618</v>
      </c>
      <c r="D508" s="9">
        <v>4647</v>
      </c>
      <c r="E508" s="9">
        <v>5387</v>
      </c>
      <c r="F508" s="9">
        <v>0</v>
      </c>
      <c r="G508" s="9">
        <v>3559</v>
      </c>
      <c r="H508" s="9">
        <v>5887</v>
      </c>
      <c r="I508" s="9">
        <v>6627</v>
      </c>
      <c r="K508" s="9">
        <f t="shared" si="26"/>
        <v>25375</v>
      </c>
      <c r="L508" s="17">
        <f t="shared" si="25"/>
        <v>0</v>
      </c>
      <c r="M508" s="17">
        <f t="shared" si="25"/>
        <v>2618</v>
      </c>
      <c r="N508" s="17">
        <f t="shared" si="25"/>
        <v>4647</v>
      </c>
      <c r="O508" s="17">
        <f t="shared" si="25"/>
        <v>5387</v>
      </c>
      <c r="P508" s="17">
        <f t="shared" si="25"/>
        <v>0</v>
      </c>
      <c r="Q508" s="17">
        <f t="shared" si="27"/>
        <v>3559</v>
      </c>
      <c r="R508" s="17">
        <f t="shared" si="27"/>
        <v>5887</v>
      </c>
      <c r="S508" s="17">
        <f t="shared" si="27"/>
        <v>6627</v>
      </c>
    </row>
    <row r="509" spans="1:19">
      <c r="A509" s="9">
        <v>25400</v>
      </c>
      <c r="B509" s="9">
        <v>0</v>
      </c>
      <c r="C509" s="9">
        <v>2610</v>
      </c>
      <c r="D509" s="9">
        <v>4636</v>
      </c>
      <c r="E509" s="9">
        <v>5376</v>
      </c>
      <c r="F509" s="9">
        <v>0</v>
      </c>
      <c r="G509" s="9">
        <v>3551</v>
      </c>
      <c r="H509" s="9">
        <v>5877</v>
      </c>
      <c r="I509" s="9">
        <v>6617</v>
      </c>
      <c r="K509" s="9">
        <f t="shared" si="26"/>
        <v>25425</v>
      </c>
      <c r="L509" s="17">
        <f t="shared" ref="L509:P559" si="28">ROUND(IF($K509&lt;0,0,IF($K509&lt;U$1,U$2*$K509,IF($K509&lt;U$4,U$3,IF($K509&lt;U$6,U$3-U$5*($K509-U$4),0)))),0)</f>
        <v>0</v>
      </c>
      <c r="M509" s="17">
        <f t="shared" si="28"/>
        <v>2610</v>
      </c>
      <c r="N509" s="17">
        <f t="shared" si="28"/>
        <v>4636</v>
      </c>
      <c r="O509" s="17">
        <f t="shared" si="28"/>
        <v>5376</v>
      </c>
      <c r="P509" s="17">
        <f t="shared" si="28"/>
        <v>0</v>
      </c>
      <c r="Q509" s="17">
        <f t="shared" si="27"/>
        <v>3551</v>
      </c>
      <c r="R509" s="17">
        <f t="shared" si="27"/>
        <v>5877</v>
      </c>
      <c r="S509" s="17">
        <f t="shared" si="27"/>
        <v>6617</v>
      </c>
    </row>
    <row r="510" spans="1:19">
      <c r="A510" s="9">
        <v>25450</v>
      </c>
      <c r="B510" s="9">
        <v>0</v>
      </c>
      <c r="C510" s="9">
        <v>2602</v>
      </c>
      <c r="D510" s="9">
        <v>4626</v>
      </c>
      <c r="E510" s="9">
        <v>5366</v>
      </c>
      <c r="F510" s="9">
        <v>0</v>
      </c>
      <c r="G510" s="9">
        <v>3543</v>
      </c>
      <c r="H510" s="9">
        <v>5866</v>
      </c>
      <c r="I510" s="9">
        <v>6606</v>
      </c>
      <c r="K510" s="9">
        <f t="shared" si="26"/>
        <v>25475</v>
      </c>
      <c r="L510" s="17">
        <f t="shared" si="28"/>
        <v>0</v>
      </c>
      <c r="M510" s="17">
        <f t="shared" si="28"/>
        <v>2602</v>
      </c>
      <c r="N510" s="17">
        <f t="shared" si="28"/>
        <v>4626</v>
      </c>
      <c r="O510" s="17">
        <f t="shared" si="28"/>
        <v>5366</v>
      </c>
      <c r="P510" s="17">
        <f t="shared" si="28"/>
        <v>0</v>
      </c>
      <c r="Q510" s="17">
        <f t="shared" si="27"/>
        <v>3543</v>
      </c>
      <c r="R510" s="17">
        <f t="shared" si="27"/>
        <v>5866</v>
      </c>
      <c r="S510" s="17">
        <f t="shared" si="27"/>
        <v>6606</v>
      </c>
    </row>
    <row r="511" spans="1:19">
      <c r="A511" s="9">
        <v>25500</v>
      </c>
      <c r="B511" s="9">
        <v>0</v>
      </c>
      <c r="C511" s="9">
        <v>2594</v>
      </c>
      <c r="D511" s="9">
        <v>4615</v>
      </c>
      <c r="E511" s="9">
        <v>5355</v>
      </c>
      <c r="F511" s="9">
        <v>0</v>
      </c>
      <c r="G511" s="9">
        <v>3535</v>
      </c>
      <c r="H511" s="9">
        <v>5856</v>
      </c>
      <c r="I511" s="9">
        <v>6596</v>
      </c>
      <c r="K511" s="9">
        <f t="shared" si="26"/>
        <v>25525</v>
      </c>
      <c r="L511" s="17">
        <f t="shared" si="28"/>
        <v>0</v>
      </c>
      <c r="M511" s="17">
        <f t="shared" si="28"/>
        <v>2594</v>
      </c>
      <c r="N511" s="17">
        <f t="shared" si="28"/>
        <v>4615</v>
      </c>
      <c r="O511" s="17">
        <f t="shared" si="28"/>
        <v>5355</v>
      </c>
      <c r="P511" s="17">
        <f t="shared" si="28"/>
        <v>0</v>
      </c>
      <c r="Q511" s="17">
        <f t="shared" si="27"/>
        <v>3535</v>
      </c>
      <c r="R511" s="17">
        <f t="shared" si="27"/>
        <v>5856</v>
      </c>
      <c r="S511" s="17">
        <f t="shared" si="27"/>
        <v>6596</v>
      </c>
    </row>
    <row r="512" spans="1:19">
      <c r="A512" s="9">
        <v>25550</v>
      </c>
      <c r="B512" s="9">
        <v>0</v>
      </c>
      <c r="C512" s="9">
        <v>2586</v>
      </c>
      <c r="D512" s="9">
        <v>4605</v>
      </c>
      <c r="E512" s="9">
        <v>5345</v>
      </c>
      <c r="F512" s="9">
        <v>0</v>
      </c>
      <c r="G512" s="9">
        <v>3527</v>
      </c>
      <c r="H512" s="9">
        <v>5845</v>
      </c>
      <c r="I512" s="9">
        <v>6585</v>
      </c>
      <c r="K512" s="9">
        <f t="shared" si="26"/>
        <v>25575</v>
      </c>
      <c r="L512" s="17">
        <f t="shared" si="28"/>
        <v>0</v>
      </c>
      <c r="M512" s="17">
        <f t="shared" si="28"/>
        <v>2586</v>
      </c>
      <c r="N512" s="17">
        <f t="shared" si="28"/>
        <v>4605</v>
      </c>
      <c r="O512" s="17">
        <f t="shared" si="28"/>
        <v>5345</v>
      </c>
      <c r="P512" s="17">
        <f t="shared" si="28"/>
        <v>0</v>
      </c>
      <c r="Q512" s="17">
        <f t="shared" si="27"/>
        <v>3527</v>
      </c>
      <c r="R512" s="17">
        <f t="shared" si="27"/>
        <v>5845</v>
      </c>
      <c r="S512" s="17">
        <f t="shared" si="27"/>
        <v>6585</v>
      </c>
    </row>
    <row r="513" spans="1:19">
      <c r="A513" s="9">
        <v>25600</v>
      </c>
      <c r="B513" s="9">
        <v>0</v>
      </c>
      <c r="C513" s="9">
        <v>2578</v>
      </c>
      <c r="D513" s="9">
        <v>4594</v>
      </c>
      <c r="E513" s="9">
        <v>5334</v>
      </c>
      <c r="F513" s="9">
        <v>0</v>
      </c>
      <c r="G513" s="9">
        <v>3519</v>
      </c>
      <c r="H513" s="9">
        <v>5835</v>
      </c>
      <c r="I513" s="9">
        <v>6575</v>
      </c>
      <c r="K513" s="9">
        <f t="shared" si="26"/>
        <v>25625</v>
      </c>
      <c r="L513" s="17">
        <f t="shared" si="28"/>
        <v>0</v>
      </c>
      <c r="M513" s="17">
        <f t="shared" si="28"/>
        <v>2578</v>
      </c>
      <c r="N513" s="17">
        <f t="shared" si="28"/>
        <v>4594</v>
      </c>
      <c r="O513" s="17">
        <f t="shared" si="28"/>
        <v>5334</v>
      </c>
      <c r="P513" s="17">
        <f t="shared" si="28"/>
        <v>0</v>
      </c>
      <c r="Q513" s="17">
        <f t="shared" si="27"/>
        <v>3519</v>
      </c>
      <c r="R513" s="17">
        <f t="shared" si="27"/>
        <v>5835</v>
      </c>
      <c r="S513" s="17">
        <f t="shared" si="27"/>
        <v>6575</v>
      </c>
    </row>
    <row r="514" spans="1:19">
      <c r="A514" s="9">
        <v>25650</v>
      </c>
      <c r="B514" s="9">
        <v>0</v>
      </c>
      <c r="C514" s="9">
        <v>2570</v>
      </c>
      <c r="D514" s="9">
        <v>4584</v>
      </c>
      <c r="E514" s="9">
        <v>5324</v>
      </c>
      <c r="F514" s="9">
        <v>0</v>
      </c>
      <c r="G514" s="9">
        <v>3511</v>
      </c>
      <c r="H514" s="9">
        <v>5824</v>
      </c>
      <c r="I514" s="9">
        <v>6564</v>
      </c>
      <c r="K514" s="9">
        <f t="shared" ref="K514:K577" si="29">50*ROUND((A514-25)/50,0)+25</f>
        <v>25675</v>
      </c>
      <c r="L514" s="17">
        <f t="shared" si="28"/>
        <v>0</v>
      </c>
      <c r="M514" s="17">
        <f t="shared" si="28"/>
        <v>2570</v>
      </c>
      <c r="N514" s="17">
        <f t="shared" si="28"/>
        <v>4584</v>
      </c>
      <c r="O514" s="17">
        <f t="shared" si="28"/>
        <v>5324</v>
      </c>
      <c r="P514" s="17">
        <f t="shared" si="28"/>
        <v>0</v>
      </c>
      <c r="Q514" s="17">
        <f t="shared" si="27"/>
        <v>3511</v>
      </c>
      <c r="R514" s="17">
        <f t="shared" si="27"/>
        <v>5824</v>
      </c>
      <c r="S514" s="17">
        <f t="shared" si="27"/>
        <v>6564</v>
      </c>
    </row>
    <row r="515" spans="1:19">
      <c r="A515" s="9">
        <v>25700</v>
      </c>
      <c r="B515" s="9">
        <v>0</v>
      </c>
      <c r="C515" s="9">
        <v>2562</v>
      </c>
      <c r="D515" s="9">
        <v>4573</v>
      </c>
      <c r="E515" s="9">
        <v>5313</v>
      </c>
      <c r="F515" s="9">
        <v>0</v>
      </c>
      <c r="G515" s="9">
        <v>3503</v>
      </c>
      <c r="H515" s="9">
        <v>5814</v>
      </c>
      <c r="I515" s="9">
        <v>6554</v>
      </c>
      <c r="K515" s="9">
        <f t="shared" si="29"/>
        <v>25725</v>
      </c>
      <c r="L515" s="17">
        <f t="shared" si="28"/>
        <v>0</v>
      </c>
      <c r="M515" s="17">
        <f t="shared" si="28"/>
        <v>2562</v>
      </c>
      <c r="N515" s="17">
        <f t="shared" si="28"/>
        <v>4573</v>
      </c>
      <c r="O515" s="17">
        <f t="shared" si="28"/>
        <v>5313</v>
      </c>
      <c r="P515" s="17">
        <f t="shared" si="28"/>
        <v>0</v>
      </c>
      <c r="Q515" s="17">
        <f t="shared" si="27"/>
        <v>3503</v>
      </c>
      <c r="R515" s="17">
        <f t="shared" si="27"/>
        <v>5814</v>
      </c>
      <c r="S515" s="17">
        <f t="shared" si="27"/>
        <v>6554</v>
      </c>
    </row>
    <row r="516" spans="1:19">
      <c r="A516" s="9">
        <v>25750</v>
      </c>
      <c r="B516" s="9">
        <v>0</v>
      </c>
      <c r="C516" s="9">
        <v>2554</v>
      </c>
      <c r="D516" s="9">
        <v>4563</v>
      </c>
      <c r="E516" s="9">
        <v>5303</v>
      </c>
      <c r="F516" s="9">
        <v>0</v>
      </c>
      <c r="G516" s="9">
        <v>3495</v>
      </c>
      <c r="H516" s="9">
        <v>5803</v>
      </c>
      <c r="I516" s="9">
        <v>6543</v>
      </c>
      <c r="K516" s="9">
        <f t="shared" si="29"/>
        <v>25775</v>
      </c>
      <c r="L516" s="17">
        <f t="shared" si="28"/>
        <v>0</v>
      </c>
      <c r="M516" s="17">
        <f t="shared" si="28"/>
        <v>2554</v>
      </c>
      <c r="N516" s="17">
        <f t="shared" si="28"/>
        <v>4563</v>
      </c>
      <c r="O516" s="17">
        <f t="shared" si="28"/>
        <v>5303</v>
      </c>
      <c r="P516" s="17">
        <f t="shared" si="28"/>
        <v>0</v>
      </c>
      <c r="Q516" s="17">
        <f t="shared" si="27"/>
        <v>3495</v>
      </c>
      <c r="R516" s="17">
        <f t="shared" si="27"/>
        <v>5803</v>
      </c>
      <c r="S516" s="17">
        <f t="shared" si="27"/>
        <v>6543</v>
      </c>
    </row>
    <row r="517" spans="1:19">
      <c r="A517" s="9">
        <v>25800</v>
      </c>
      <c r="B517" s="9">
        <v>0</v>
      </c>
      <c r="C517" s="9">
        <v>2546</v>
      </c>
      <c r="D517" s="9">
        <v>4552</v>
      </c>
      <c r="E517" s="9">
        <v>5292</v>
      </c>
      <c r="F517" s="9">
        <v>0</v>
      </c>
      <c r="G517" s="9">
        <v>3487</v>
      </c>
      <c r="H517" s="9">
        <v>5793</v>
      </c>
      <c r="I517" s="9">
        <v>6533</v>
      </c>
      <c r="K517" s="9">
        <f t="shared" si="29"/>
        <v>25825</v>
      </c>
      <c r="L517" s="17">
        <f t="shared" si="28"/>
        <v>0</v>
      </c>
      <c r="M517" s="17">
        <f t="shared" si="28"/>
        <v>2546</v>
      </c>
      <c r="N517" s="17">
        <f t="shared" si="28"/>
        <v>4552</v>
      </c>
      <c r="O517" s="17">
        <f t="shared" si="28"/>
        <v>5292</v>
      </c>
      <c r="P517" s="17">
        <f t="shared" si="28"/>
        <v>0</v>
      </c>
      <c r="Q517" s="17">
        <f t="shared" si="27"/>
        <v>3487</v>
      </c>
      <c r="R517" s="17">
        <f t="shared" si="27"/>
        <v>5793</v>
      </c>
      <c r="S517" s="17">
        <f t="shared" si="27"/>
        <v>6533</v>
      </c>
    </row>
    <row r="518" spans="1:19">
      <c r="A518" s="9">
        <v>25850</v>
      </c>
      <c r="B518" s="9">
        <v>0</v>
      </c>
      <c r="C518" s="9">
        <v>2538</v>
      </c>
      <c r="D518" s="9">
        <v>4542</v>
      </c>
      <c r="E518" s="9">
        <v>5282</v>
      </c>
      <c r="F518" s="9">
        <v>0</v>
      </c>
      <c r="G518" s="9">
        <v>3479</v>
      </c>
      <c r="H518" s="9">
        <v>5782</v>
      </c>
      <c r="I518" s="9">
        <v>6522</v>
      </c>
      <c r="K518" s="9">
        <f t="shared" si="29"/>
        <v>25875</v>
      </c>
      <c r="L518" s="17">
        <f t="shared" si="28"/>
        <v>0</v>
      </c>
      <c r="M518" s="17">
        <f t="shared" si="28"/>
        <v>2538</v>
      </c>
      <c r="N518" s="17">
        <f t="shared" si="28"/>
        <v>4542</v>
      </c>
      <c r="O518" s="17">
        <f t="shared" si="28"/>
        <v>5282</v>
      </c>
      <c r="P518" s="17">
        <f t="shared" si="28"/>
        <v>0</v>
      </c>
      <c r="Q518" s="17">
        <f t="shared" si="27"/>
        <v>3479</v>
      </c>
      <c r="R518" s="17">
        <f t="shared" si="27"/>
        <v>5782</v>
      </c>
      <c r="S518" s="17">
        <f t="shared" si="27"/>
        <v>6522</v>
      </c>
    </row>
    <row r="519" spans="1:19">
      <c r="A519" s="9">
        <v>25900</v>
      </c>
      <c r="B519" s="9">
        <v>0</v>
      </c>
      <c r="C519" s="9">
        <v>2530</v>
      </c>
      <c r="D519" s="9">
        <v>4531</v>
      </c>
      <c r="E519" s="9">
        <v>5271</v>
      </c>
      <c r="F519" s="9">
        <v>0</v>
      </c>
      <c r="G519" s="9">
        <v>3471</v>
      </c>
      <c r="H519" s="9">
        <v>5772</v>
      </c>
      <c r="I519" s="9">
        <v>6512</v>
      </c>
      <c r="K519" s="9">
        <f t="shared" si="29"/>
        <v>25925</v>
      </c>
      <c r="L519" s="17">
        <f t="shared" si="28"/>
        <v>0</v>
      </c>
      <c r="M519" s="17">
        <f t="shared" si="28"/>
        <v>2530</v>
      </c>
      <c r="N519" s="17">
        <f t="shared" si="28"/>
        <v>4531</v>
      </c>
      <c r="O519" s="17">
        <f t="shared" si="28"/>
        <v>5271</v>
      </c>
      <c r="P519" s="17">
        <f t="shared" si="28"/>
        <v>0</v>
      </c>
      <c r="Q519" s="17">
        <f t="shared" si="27"/>
        <v>3471</v>
      </c>
      <c r="R519" s="17">
        <f t="shared" si="27"/>
        <v>5772</v>
      </c>
      <c r="S519" s="17">
        <f t="shared" si="27"/>
        <v>6512</v>
      </c>
    </row>
    <row r="520" spans="1:19">
      <c r="A520" s="9">
        <v>25950</v>
      </c>
      <c r="B520" s="9">
        <v>0</v>
      </c>
      <c r="C520" s="9">
        <v>2522</v>
      </c>
      <c r="D520" s="9">
        <v>4521</v>
      </c>
      <c r="E520" s="9">
        <v>5261</v>
      </c>
      <c r="F520" s="9">
        <v>0</v>
      </c>
      <c r="G520" s="9">
        <v>3463</v>
      </c>
      <c r="H520" s="9">
        <v>5761</v>
      </c>
      <c r="I520" s="9">
        <v>6501</v>
      </c>
      <c r="K520" s="9">
        <f t="shared" si="29"/>
        <v>25975</v>
      </c>
      <c r="L520" s="17">
        <f t="shared" si="28"/>
        <v>0</v>
      </c>
      <c r="M520" s="17">
        <f t="shared" si="28"/>
        <v>2522</v>
      </c>
      <c r="N520" s="17">
        <f t="shared" si="28"/>
        <v>4521</v>
      </c>
      <c r="O520" s="17">
        <f t="shared" si="28"/>
        <v>5261</v>
      </c>
      <c r="P520" s="17">
        <f t="shared" si="28"/>
        <v>0</v>
      </c>
      <c r="Q520" s="17">
        <f t="shared" si="27"/>
        <v>3463</v>
      </c>
      <c r="R520" s="17">
        <f t="shared" si="27"/>
        <v>5761</v>
      </c>
      <c r="S520" s="17">
        <f t="shared" si="27"/>
        <v>6501</v>
      </c>
    </row>
    <row r="521" spans="1:19">
      <c r="A521" s="9">
        <v>26000</v>
      </c>
      <c r="B521" s="9">
        <v>0</v>
      </c>
      <c r="C521" s="9">
        <v>2514</v>
      </c>
      <c r="D521" s="9">
        <v>4510</v>
      </c>
      <c r="E521" s="9">
        <v>5250</v>
      </c>
      <c r="F521" s="9">
        <v>0</v>
      </c>
      <c r="G521" s="9">
        <v>3455</v>
      </c>
      <c r="H521" s="9">
        <v>5750</v>
      </c>
      <c r="I521" s="9">
        <v>6490</v>
      </c>
      <c r="K521" s="9">
        <f t="shared" si="29"/>
        <v>26025</v>
      </c>
      <c r="L521" s="17">
        <f t="shared" si="28"/>
        <v>0</v>
      </c>
      <c r="M521" s="17">
        <f t="shared" si="28"/>
        <v>2514</v>
      </c>
      <c r="N521" s="17">
        <f t="shared" si="28"/>
        <v>4510</v>
      </c>
      <c r="O521" s="17">
        <f t="shared" si="28"/>
        <v>5250</v>
      </c>
      <c r="P521" s="17">
        <f t="shared" si="28"/>
        <v>0</v>
      </c>
      <c r="Q521" s="17">
        <f t="shared" si="27"/>
        <v>3455</v>
      </c>
      <c r="R521" s="17">
        <f t="shared" si="27"/>
        <v>5750</v>
      </c>
      <c r="S521" s="17">
        <f t="shared" si="27"/>
        <v>6490</v>
      </c>
    </row>
    <row r="522" spans="1:19">
      <c r="A522" s="9">
        <v>26050</v>
      </c>
      <c r="B522" s="9">
        <v>0</v>
      </c>
      <c r="C522" s="9">
        <v>2506</v>
      </c>
      <c r="D522" s="9">
        <v>4500</v>
      </c>
      <c r="E522" s="9">
        <v>5240</v>
      </c>
      <c r="F522" s="9">
        <v>0</v>
      </c>
      <c r="G522" s="9">
        <v>3447</v>
      </c>
      <c r="H522" s="9">
        <v>5740</v>
      </c>
      <c r="I522" s="9">
        <v>6480</v>
      </c>
      <c r="K522" s="9">
        <f t="shared" si="29"/>
        <v>26075</v>
      </c>
      <c r="L522" s="17">
        <f t="shared" si="28"/>
        <v>0</v>
      </c>
      <c r="M522" s="17">
        <f t="shared" si="28"/>
        <v>2506</v>
      </c>
      <c r="N522" s="17">
        <f t="shared" si="28"/>
        <v>4500</v>
      </c>
      <c r="O522" s="17">
        <f t="shared" si="28"/>
        <v>5240</v>
      </c>
      <c r="P522" s="17">
        <f t="shared" si="28"/>
        <v>0</v>
      </c>
      <c r="Q522" s="17">
        <f t="shared" si="27"/>
        <v>3447</v>
      </c>
      <c r="R522" s="17">
        <f t="shared" si="27"/>
        <v>5740</v>
      </c>
      <c r="S522" s="17">
        <f t="shared" si="27"/>
        <v>6480</v>
      </c>
    </row>
    <row r="523" spans="1:19">
      <c r="A523" s="9">
        <v>26100</v>
      </c>
      <c r="B523" s="9">
        <v>0</v>
      </c>
      <c r="C523" s="9">
        <v>2498</v>
      </c>
      <c r="D523" s="9">
        <v>4489</v>
      </c>
      <c r="E523" s="9">
        <v>5229</v>
      </c>
      <c r="F523" s="9">
        <v>0</v>
      </c>
      <c r="G523" s="9">
        <v>3439</v>
      </c>
      <c r="H523" s="9">
        <v>5729</v>
      </c>
      <c r="I523" s="9">
        <v>6469</v>
      </c>
      <c r="K523" s="9">
        <f t="shared" si="29"/>
        <v>26125</v>
      </c>
      <c r="L523" s="17">
        <f t="shared" si="28"/>
        <v>0</v>
      </c>
      <c r="M523" s="17">
        <f t="shared" si="28"/>
        <v>2498</v>
      </c>
      <c r="N523" s="17">
        <f t="shared" si="28"/>
        <v>4489</v>
      </c>
      <c r="O523" s="17">
        <f t="shared" si="28"/>
        <v>5229</v>
      </c>
      <c r="P523" s="17">
        <f t="shared" si="28"/>
        <v>0</v>
      </c>
      <c r="Q523" s="17">
        <f t="shared" si="27"/>
        <v>3439</v>
      </c>
      <c r="R523" s="17">
        <f t="shared" si="27"/>
        <v>5729</v>
      </c>
      <c r="S523" s="17">
        <f t="shared" si="27"/>
        <v>6469</v>
      </c>
    </row>
    <row r="524" spans="1:19">
      <c r="A524" s="9">
        <v>26150</v>
      </c>
      <c r="B524" s="9">
        <v>0</v>
      </c>
      <c r="C524" s="9">
        <v>2490</v>
      </c>
      <c r="D524" s="9">
        <v>4478</v>
      </c>
      <c r="E524" s="9">
        <v>5218</v>
      </c>
      <c r="F524" s="9">
        <v>0</v>
      </c>
      <c r="G524" s="9">
        <v>3431</v>
      </c>
      <c r="H524" s="9">
        <v>5719</v>
      </c>
      <c r="I524" s="9">
        <v>6459</v>
      </c>
      <c r="K524" s="9">
        <f t="shared" si="29"/>
        <v>26175</v>
      </c>
      <c r="L524" s="17">
        <f t="shared" si="28"/>
        <v>0</v>
      </c>
      <c r="M524" s="17">
        <f t="shared" si="28"/>
        <v>2490</v>
      </c>
      <c r="N524" s="17">
        <f t="shared" si="28"/>
        <v>4478</v>
      </c>
      <c r="O524" s="17">
        <f t="shared" si="28"/>
        <v>5218</v>
      </c>
      <c r="P524" s="17">
        <f t="shared" si="28"/>
        <v>0</v>
      </c>
      <c r="Q524" s="17">
        <f t="shared" si="27"/>
        <v>3431</v>
      </c>
      <c r="R524" s="17">
        <f t="shared" si="27"/>
        <v>5719</v>
      </c>
      <c r="S524" s="17">
        <f t="shared" si="27"/>
        <v>6459</v>
      </c>
    </row>
    <row r="525" spans="1:19">
      <c r="A525" s="9">
        <v>26200</v>
      </c>
      <c r="B525" s="9">
        <v>0</v>
      </c>
      <c r="C525" s="9">
        <v>2482</v>
      </c>
      <c r="D525" s="9">
        <v>4468</v>
      </c>
      <c r="E525" s="9">
        <v>5208</v>
      </c>
      <c r="F525" s="9">
        <v>0</v>
      </c>
      <c r="G525" s="9">
        <v>3423</v>
      </c>
      <c r="H525" s="9">
        <v>5708</v>
      </c>
      <c r="I525" s="9">
        <v>6448</v>
      </c>
      <c r="K525" s="9">
        <f t="shared" si="29"/>
        <v>26225</v>
      </c>
      <c r="L525" s="17">
        <f t="shared" si="28"/>
        <v>0</v>
      </c>
      <c r="M525" s="17">
        <f t="shared" si="28"/>
        <v>2482</v>
      </c>
      <c r="N525" s="17">
        <f t="shared" si="28"/>
        <v>4468</v>
      </c>
      <c r="O525" s="17">
        <f t="shared" si="28"/>
        <v>5208</v>
      </c>
      <c r="P525" s="17">
        <f t="shared" si="28"/>
        <v>0</v>
      </c>
      <c r="Q525" s="17">
        <f t="shared" si="27"/>
        <v>3423</v>
      </c>
      <c r="R525" s="17">
        <f t="shared" si="27"/>
        <v>5708</v>
      </c>
      <c r="S525" s="17">
        <f t="shared" si="27"/>
        <v>6448</v>
      </c>
    </row>
    <row r="526" spans="1:19">
      <c r="A526" s="9">
        <v>26250</v>
      </c>
      <c r="B526" s="9">
        <v>0</v>
      </c>
      <c r="C526" s="9">
        <v>2474</v>
      </c>
      <c r="D526" s="9">
        <v>4457</v>
      </c>
      <c r="E526" s="9">
        <v>5197</v>
      </c>
      <c r="F526" s="9">
        <v>0</v>
      </c>
      <c r="G526" s="9">
        <v>3415</v>
      </c>
      <c r="H526" s="9">
        <v>5698</v>
      </c>
      <c r="I526" s="9">
        <v>6438</v>
      </c>
      <c r="K526" s="9">
        <f t="shared" si="29"/>
        <v>26275</v>
      </c>
      <c r="L526" s="17">
        <f t="shared" si="28"/>
        <v>0</v>
      </c>
      <c r="M526" s="17">
        <f t="shared" si="28"/>
        <v>2474</v>
      </c>
      <c r="N526" s="17">
        <f t="shared" si="28"/>
        <v>4457</v>
      </c>
      <c r="O526" s="17">
        <f t="shared" si="28"/>
        <v>5197</v>
      </c>
      <c r="P526" s="17">
        <f t="shared" si="28"/>
        <v>0</v>
      </c>
      <c r="Q526" s="17">
        <f t="shared" si="27"/>
        <v>3415</v>
      </c>
      <c r="R526" s="17">
        <f t="shared" si="27"/>
        <v>5698</v>
      </c>
      <c r="S526" s="17">
        <f t="shared" si="27"/>
        <v>6438</v>
      </c>
    </row>
    <row r="527" spans="1:19">
      <c r="A527" s="9">
        <v>26300</v>
      </c>
      <c r="B527" s="9">
        <v>0</v>
      </c>
      <c r="C527" s="9">
        <v>2466</v>
      </c>
      <c r="D527" s="9">
        <v>4447</v>
      </c>
      <c r="E527" s="9">
        <v>5187</v>
      </c>
      <c r="F527" s="9">
        <v>0</v>
      </c>
      <c r="G527" s="9">
        <v>3407</v>
      </c>
      <c r="H527" s="9">
        <v>5687</v>
      </c>
      <c r="I527" s="9">
        <v>6427</v>
      </c>
      <c r="K527" s="9">
        <f t="shared" si="29"/>
        <v>26325</v>
      </c>
      <c r="L527" s="17">
        <f t="shared" si="28"/>
        <v>0</v>
      </c>
      <c r="M527" s="17">
        <f t="shared" si="28"/>
        <v>2466</v>
      </c>
      <c r="N527" s="17">
        <f t="shared" si="28"/>
        <v>4447</v>
      </c>
      <c r="O527" s="17">
        <f t="shared" si="28"/>
        <v>5187</v>
      </c>
      <c r="P527" s="17">
        <f t="shared" si="28"/>
        <v>0</v>
      </c>
      <c r="Q527" s="17">
        <f t="shared" si="27"/>
        <v>3407</v>
      </c>
      <c r="R527" s="17">
        <f t="shared" si="27"/>
        <v>5687</v>
      </c>
      <c r="S527" s="17">
        <f t="shared" si="27"/>
        <v>6427</v>
      </c>
    </row>
    <row r="528" spans="1:19">
      <c r="A528" s="9">
        <v>26350</v>
      </c>
      <c r="B528" s="9">
        <v>0</v>
      </c>
      <c r="C528" s="9">
        <v>2458</v>
      </c>
      <c r="D528" s="9">
        <v>4436</v>
      </c>
      <c r="E528" s="9">
        <v>5176</v>
      </c>
      <c r="F528" s="9">
        <v>0</v>
      </c>
      <c r="G528" s="9">
        <v>3399</v>
      </c>
      <c r="H528" s="9">
        <v>5677</v>
      </c>
      <c r="I528" s="9">
        <v>6417</v>
      </c>
      <c r="K528" s="9">
        <f t="shared" si="29"/>
        <v>26375</v>
      </c>
      <c r="L528" s="17">
        <f t="shared" si="28"/>
        <v>0</v>
      </c>
      <c r="M528" s="17">
        <f t="shared" si="28"/>
        <v>2458</v>
      </c>
      <c r="N528" s="17">
        <f t="shared" si="28"/>
        <v>4436</v>
      </c>
      <c r="O528" s="17">
        <f t="shared" si="28"/>
        <v>5176</v>
      </c>
      <c r="P528" s="17">
        <f t="shared" si="28"/>
        <v>0</v>
      </c>
      <c r="Q528" s="17">
        <f t="shared" si="27"/>
        <v>3399</v>
      </c>
      <c r="R528" s="17">
        <f t="shared" si="27"/>
        <v>5677</v>
      </c>
      <c r="S528" s="17">
        <f t="shared" si="27"/>
        <v>6417</v>
      </c>
    </row>
    <row r="529" spans="1:19">
      <c r="A529" s="9">
        <v>26400</v>
      </c>
      <c r="B529" s="9">
        <v>0</v>
      </c>
      <c r="C529" s="9">
        <v>2450</v>
      </c>
      <c r="D529" s="9">
        <v>4426</v>
      </c>
      <c r="E529" s="9">
        <v>5166</v>
      </c>
      <c r="F529" s="9">
        <v>0</v>
      </c>
      <c r="G529" s="9">
        <v>3391</v>
      </c>
      <c r="H529" s="9">
        <v>5666</v>
      </c>
      <c r="I529" s="9">
        <v>6406</v>
      </c>
      <c r="K529" s="9">
        <f t="shared" si="29"/>
        <v>26425</v>
      </c>
      <c r="L529" s="17">
        <f t="shared" si="28"/>
        <v>0</v>
      </c>
      <c r="M529" s="17">
        <f t="shared" si="28"/>
        <v>2450</v>
      </c>
      <c r="N529" s="17">
        <f t="shared" si="28"/>
        <v>4426</v>
      </c>
      <c r="O529" s="17">
        <f t="shared" si="28"/>
        <v>5166</v>
      </c>
      <c r="P529" s="17">
        <f t="shared" si="28"/>
        <v>0</v>
      </c>
      <c r="Q529" s="17">
        <f t="shared" si="27"/>
        <v>3391</v>
      </c>
      <c r="R529" s="17">
        <f t="shared" si="27"/>
        <v>5666</v>
      </c>
      <c r="S529" s="17">
        <f t="shared" si="27"/>
        <v>6406</v>
      </c>
    </row>
    <row r="530" spans="1:19">
      <c r="A530" s="9">
        <v>26450</v>
      </c>
      <c r="B530" s="9">
        <v>0</v>
      </c>
      <c r="C530" s="9">
        <v>2442</v>
      </c>
      <c r="D530" s="9">
        <v>4415</v>
      </c>
      <c r="E530" s="9">
        <v>5155</v>
      </c>
      <c r="F530" s="9">
        <v>0</v>
      </c>
      <c r="G530" s="9">
        <v>3383</v>
      </c>
      <c r="H530" s="9">
        <v>5656</v>
      </c>
      <c r="I530" s="9">
        <v>6396</v>
      </c>
      <c r="K530" s="9">
        <f t="shared" si="29"/>
        <v>26475</v>
      </c>
      <c r="L530" s="17">
        <f t="shared" si="28"/>
        <v>0</v>
      </c>
      <c r="M530" s="17">
        <f t="shared" si="28"/>
        <v>2442</v>
      </c>
      <c r="N530" s="17">
        <f t="shared" si="28"/>
        <v>4415</v>
      </c>
      <c r="O530" s="17">
        <f t="shared" si="28"/>
        <v>5155</v>
      </c>
      <c r="P530" s="17">
        <f t="shared" si="28"/>
        <v>0</v>
      </c>
      <c r="Q530" s="17">
        <f t="shared" si="27"/>
        <v>3383</v>
      </c>
      <c r="R530" s="17">
        <f t="shared" si="27"/>
        <v>5656</v>
      </c>
      <c r="S530" s="17">
        <f t="shared" si="27"/>
        <v>6396</v>
      </c>
    </row>
    <row r="531" spans="1:19">
      <c r="A531" s="9">
        <v>26500</v>
      </c>
      <c r="B531" s="9">
        <v>0</v>
      </c>
      <c r="C531" s="9">
        <v>2434</v>
      </c>
      <c r="D531" s="9">
        <v>4405</v>
      </c>
      <c r="E531" s="9">
        <v>5145</v>
      </c>
      <c r="F531" s="9">
        <v>0</v>
      </c>
      <c r="G531" s="9">
        <v>3375</v>
      </c>
      <c r="H531" s="9">
        <v>5645</v>
      </c>
      <c r="I531" s="9">
        <v>6385</v>
      </c>
      <c r="K531" s="9">
        <f t="shared" si="29"/>
        <v>26525</v>
      </c>
      <c r="L531" s="17">
        <f t="shared" si="28"/>
        <v>0</v>
      </c>
      <c r="M531" s="17">
        <f t="shared" si="28"/>
        <v>2434</v>
      </c>
      <c r="N531" s="17">
        <f t="shared" si="28"/>
        <v>4405</v>
      </c>
      <c r="O531" s="17">
        <f t="shared" si="28"/>
        <v>5145</v>
      </c>
      <c r="P531" s="17">
        <f t="shared" si="28"/>
        <v>0</v>
      </c>
      <c r="Q531" s="17">
        <f t="shared" si="27"/>
        <v>3375</v>
      </c>
      <c r="R531" s="17">
        <f t="shared" si="27"/>
        <v>5645</v>
      </c>
      <c r="S531" s="17">
        <f t="shared" si="27"/>
        <v>6385</v>
      </c>
    </row>
    <row r="532" spans="1:19">
      <c r="A532" s="9">
        <v>26550</v>
      </c>
      <c r="B532" s="9">
        <v>0</v>
      </c>
      <c r="C532" s="9">
        <v>2426</v>
      </c>
      <c r="D532" s="9">
        <v>4394</v>
      </c>
      <c r="E532" s="9">
        <v>5134</v>
      </c>
      <c r="F532" s="9">
        <v>0</v>
      </c>
      <c r="G532" s="9">
        <v>3367</v>
      </c>
      <c r="H532" s="9">
        <v>5635</v>
      </c>
      <c r="I532" s="9">
        <v>6375</v>
      </c>
      <c r="K532" s="9">
        <f t="shared" si="29"/>
        <v>26575</v>
      </c>
      <c r="L532" s="17">
        <f t="shared" si="28"/>
        <v>0</v>
      </c>
      <c r="M532" s="17">
        <f t="shared" si="28"/>
        <v>2426</v>
      </c>
      <c r="N532" s="17">
        <f t="shared" si="28"/>
        <v>4394</v>
      </c>
      <c r="O532" s="17">
        <f t="shared" si="28"/>
        <v>5134</v>
      </c>
      <c r="P532" s="17">
        <f t="shared" si="28"/>
        <v>0</v>
      </c>
      <c r="Q532" s="17">
        <f t="shared" si="27"/>
        <v>3367</v>
      </c>
      <c r="R532" s="17">
        <f t="shared" si="27"/>
        <v>5635</v>
      </c>
      <c r="S532" s="17">
        <f t="shared" si="27"/>
        <v>6375</v>
      </c>
    </row>
    <row r="533" spans="1:19">
      <c r="A533" s="9">
        <v>26600</v>
      </c>
      <c r="B533" s="9">
        <v>0</v>
      </c>
      <c r="C533" s="9">
        <v>2418</v>
      </c>
      <c r="D533" s="9">
        <v>4384</v>
      </c>
      <c r="E533" s="9">
        <v>5124</v>
      </c>
      <c r="F533" s="9">
        <v>0</v>
      </c>
      <c r="G533" s="9">
        <v>3359</v>
      </c>
      <c r="H533" s="9">
        <v>5624</v>
      </c>
      <c r="I533" s="9">
        <v>6364</v>
      </c>
      <c r="K533" s="9">
        <f t="shared" si="29"/>
        <v>26625</v>
      </c>
      <c r="L533" s="17">
        <f t="shared" si="28"/>
        <v>0</v>
      </c>
      <c r="M533" s="17">
        <f t="shared" si="28"/>
        <v>2418</v>
      </c>
      <c r="N533" s="17">
        <f t="shared" si="28"/>
        <v>4384</v>
      </c>
      <c r="O533" s="17">
        <f t="shared" si="28"/>
        <v>5124</v>
      </c>
      <c r="P533" s="17">
        <f t="shared" si="28"/>
        <v>0</v>
      </c>
      <c r="Q533" s="17">
        <f t="shared" si="27"/>
        <v>3359</v>
      </c>
      <c r="R533" s="17">
        <f t="shared" si="27"/>
        <v>5624</v>
      </c>
      <c r="S533" s="17">
        <f t="shared" si="27"/>
        <v>6364</v>
      </c>
    </row>
    <row r="534" spans="1:19">
      <c r="A534" s="9">
        <v>26650</v>
      </c>
      <c r="B534" s="9">
        <v>0</v>
      </c>
      <c r="C534" s="9">
        <v>2410</v>
      </c>
      <c r="D534" s="9">
        <v>4373</v>
      </c>
      <c r="E534" s="9">
        <v>5113</v>
      </c>
      <c r="F534" s="9">
        <v>0</v>
      </c>
      <c r="G534" s="9">
        <v>3351</v>
      </c>
      <c r="H534" s="9">
        <v>5614</v>
      </c>
      <c r="I534" s="9">
        <v>6354</v>
      </c>
      <c r="K534" s="9">
        <f t="shared" si="29"/>
        <v>26675</v>
      </c>
      <c r="L534" s="17">
        <f t="shared" si="28"/>
        <v>0</v>
      </c>
      <c r="M534" s="17">
        <f t="shared" si="28"/>
        <v>2410</v>
      </c>
      <c r="N534" s="17">
        <f t="shared" si="28"/>
        <v>4373</v>
      </c>
      <c r="O534" s="17">
        <f t="shared" si="28"/>
        <v>5113</v>
      </c>
      <c r="P534" s="17">
        <f t="shared" si="28"/>
        <v>0</v>
      </c>
      <c r="Q534" s="17">
        <f t="shared" si="27"/>
        <v>3351</v>
      </c>
      <c r="R534" s="17">
        <f t="shared" si="27"/>
        <v>5614</v>
      </c>
      <c r="S534" s="17">
        <f t="shared" si="27"/>
        <v>6354</v>
      </c>
    </row>
    <row r="535" spans="1:19">
      <c r="A535" s="9">
        <v>26700</v>
      </c>
      <c r="B535" s="9">
        <v>0</v>
      </c>
      <c r="C535" s="9">
        <v>2402</v>
      </c>
      <c r="D535" s="9">
        <v>4363</v>
      </c>
      <c r="E535" s="9">
        <v>5103</v>
      </c>
      <c r="F535" s="9">
        <v>0</v>
      </c>
      <c r="G535" s="9">
        <v>3343</v>
      </c>
      <c r="H535" s="9">
        <v>5603</v>
      </c>
      <c r="I535" s="9">
        <v>6343</v>
      </c>
      <c r="K535" s="9">
        <f t="shared" si="29"/>
        <v>26725</v>
      </c>
      <c r="L535" s="17">
        <f t="shared" si="28"/>
        <v>0</v>
      </c>
      <c r="M535" s="17">
        <f t="shared" si="28"/>
        <v>2402</v>
      </c>
      <c r="N535" s="17">
        <f t="shared" si="28"/>
        <v>4363</v>
      </c>
      <c r="O535" s="17">
        <f t="shared" si="28"/>
        <v>5103</v>
      </c>
      <c r="P535" s="17">
        <f t="shared" si="28"/>
        <v>0</v>
      </c>
      <c r="Q535" s="17">
        <f t="shared" si="27"/>
        <v>3343</v>
      </c>
      <c r="R535" s="17">
        <f t="shared" si="27"/>
        <v>5603</v>
      </c>
      <c r="S535" s="17">
        <f t="shared" si="27"/>
        <v>6343</v>
      </c>
    </row>
    <row r="536" spans="1:19">
      <c r="A536" s="9">
        <v>26750</v>
      </c>
      <c r="B536" s="9">
        <v>0</v>
      </c>
      <c r="C536" s="9">
        <v>2394</v>
      </c>
      <c r="D536" s="9">
        <v>4352</v>
      </c>
      <c r="E536" s="9">
        <v>5092</v>
      </c>
      <c r="F536" s="9">
        <v>0</v>
      </c>
      <c r="G536" s="9">
        <v>3335</v>
      </c>
      <c r="H536" s="9">
        <v>5593</v>
      </c>
      <c r="I536" s="9">
        <v>6333</v>
      </c>
      <c r="K536" s="9">
        <f t="shared" si="29"/>
        <v>26775</v>
      </c>
      <c r="L536" s="17">
        <f t="shared" si="28"/>
        <v>0</v>
      </c>
      <c r="M536" s="17">
        <f t="shared" si="28"/>
        <v>2394</v>
      </c>
      <c r="N536" s="17">
        <f t="shared" si="28"/>
        <v>4352</v>
      </c>
      <c r="O536" s="17">
        <f t="shared" si="28"/>
        <v>5092</v>
      </c>
      <c r="P536" s="17">
        <f t="shared" si="28"/>
        <v>0</v>
      </c>
      <c r="Q536" s="17">
        <f t="shared" si="27"/>
        <v>3335</v>
      </c>
      <c r="R536" s="17">
        <f t="shared" si="27"/>
        <v>5593</v>
      </c>
      <c r="S536" s="17">
        <f t="shared" si="27"/>
        <v>6333</v>
      </c>
    </row>
    <row r="537" spans="1:19">
      <c r="A537" s="9">
        <v>26800</v>
      </c>
      <c r="B537" s="9">
        <v>0</v>
      </c>
      <c r="C537" s="9">
        <v>2386</v>
      </c>
      <c r="D537" s="9">
        <v>4342</v>
      </c>
      <c r="E537" s="9">
        <v>5082</v>
      </c>
      <c r="F537" s="9">
        <v>0</v>
      </c>
      <c r="G537" s="9">
        <v>3327</v>
      </c>
      <c r="H537" s="9">
        <v>5582</v>
      </c>
      <c r="I537" s="9">
        <v>6322</v>
      </c>
      <c r="K537" s="9">
        <f t="shared" si="29"/>
        <v>26825</v>
      </c>
      <c r="L537" s="17">
        <f t="shared" si="28"/>
        <v>0</v>
      </c>
      <c r="M537" s="17">
        <f t="shared" si="28"/>
        <v>2386</v>
      </c>
      <c r="N537" s="17">
        <f t="shared" si="28"/>
        <v>4342</v>
      </c>
      <c r="O537" s="17">
        <f t="shared" si="28"/>
        <v>5082</v>
      </c>
      <c r="P537" s="17">
        <f t="shared" si="28"/>
        <v>0</v>
      </c>
      <c r="Q537" s="17">
        <f t="shared" si="27"/>
        <v>3327</v>
      </c>
      <c r="R537" s="17">
        <f t="shared" si="27"/>
        <v>5582</v>
      </c>
      <c r="S537" s="17">
        <f t="shared" si="27"/>
        <v>6322</v>
      </c>
    </row>
    <row r="538" spans="1:19">
      <c r="A538" s="9">
        <v>26850</v>
      </c>
      <c r="B538" s="9">
        <v>0</v>
      </c>
      <c r="C538" s="9">
        <v>2378</v>
      </c>
      <c r="D538" s="9">
        <v>4331</v>
      </c>
      <c r="E538" s="9">
        <v>5071</v>
      </c>
      <c r="F538" s="9">
        <v>0</v>
      </c>
      <c r="G538" s="9">
        <v>3319</v>
      </c>
      <c r="H538" s="9">
        <v>5571</v>
      </c>
      <c r="I538" s="9">
        <v>6311</v>
      </c>
      <c r="K538" s="9">
        <f t="shared" si="29"/>
        <v>26875</v>
      </c>
      <c r="L538" s="17">
        <f t="shared" si="28"/>
        <v>0</v>
      </c>
      <c r="M538" s="17">
        <f t="shared" si="28"/>
        <v>2378</v>
      </c>
      <c r="N538" s="17">
        <f t="shared" si="28"/>
        <v>4331</v>
      </c>
      <c r="O538" s="17">
        <f t="shared" si="28"/>
        <v>5071</v>
      </c>
      <c r="P538" s="17">
        <f t="shared" si="28"/>
        <v>0</v>
      </c>
      <c r="Q538" s="17">
        <f t="shared" si="27"/>
        <v>3319</v>
      </c>
      <c r="R538" s="17">
        <f t="shared" si="27"/>
        <v>5571</v>
      </c>
      <c r="S538" s="17">
        <f t="shared" si="27"/>
        <v>6311</v>
      </c>
    </row>
    <row r="539" spans="1:19">
      <c r="A539" s="9">
        <v>26900</v>
      </c>
      <c r="B539" s="9">
        <v>0</v>
      </c>
      <c r="C539" s="9">
        <v>2370</v>
      </c>
      <c r="D539" s="9">
        <v>4320</v>
      </c>
      <c r="E539" s="9">
        <v>5060</v>
      </c>
      <c r="F539" s="9">
        <v>0</v>
      </c>
      <c r="G539" s="9">
        <v>3311</v>
      </c>
      <c r="H539" s="9">
        <v>5561</v>
      </c>
      <c r="I539" s="9">
        <v>6301</v>
      </c>
      <c r="K539" s="9">
        <f t="shared" si="29"/>
        <v>26925</v>
      </c>
      <c r="L539" s="17">
        <f t="shared" si="28"/>
        <v>0</v>
      </c>
      <c r="M539" s="17">
        <f t="shared" si="28"/>
        <v>2370</v>
      </c>
      <c r="N539" s="17">
        <f t="shared" si="28"/>
        <v>4320</v>
      </c>
      <c r="O539" s="17">
        <f t="shared" si="28"/>
        <v>5060</v>
      </c>
      <c r="P539" s="17">
        <f t="shared" si="28"/>
        <v>0</v>
      </c>
      <c r="Q539" s="17">
        <f t="shared" si="27"/>
        <v>3311</v>
      </c>
      <c r="R539" s="17">
        <f t="shared" si="27"/>
        <v>5561</v>
      </c>
      <c r="S539" s="17">
        <f t="shared" si="27"/>
        <v>6301</v>
      </c>
    </row>
    <row r="540" spans="1:19">
      <c r="A540" s="9">
        <v>26950</v>
      </c>
      <c r="B540" s="9">
        <v>0</v>
      </c>
      <c r="C540" s="9">
        <v>2362</v>
      </c>
      <c r="D540" s="9">
        <v>4310</v>
      </c>
      <c r="E540" s="9">
        <v>5050</v>
      </c>
      <c r="F540" s="9">
        <v>0</v>
      </c>
      <c r="G540" s="9">
        <v>3303</v>
      </c>
      <c r="H540" s="9">
        <v>5550</v>
      </c>
      <c r="I540" s="9">
        <v>6290</v>
      </c>
      <c r="K540" s="9">
        <f t="shared" si="29"/>
        <v>26975</v>
      </c>
      <c r="L540" s="17">
        <f t="shared" si="28"/>
        <v>0</v>
      </c>
      <c r="M540" s="17">
        <f t="shared" si="28"/>
        <v>2362</v>
      </c>
      <c r="N540" s="17">
        <f t="shared" si="28"/>
        <v>4310</v>
      </c>
      <c r="O540" s="17">
        <f t="shared" si="28"/>
        <v>5050</v>
      </c>
      <c r="P540" s="17">
        <f t="shared" si="28"/>
        <v>0</v>
      </c>
      <c r="Q540" s="17">
        <f t="shared" si="27"/>
        <v>3303</v>
      </c>
      <c r="R540" s="17">
        <f t="shared" si="27"/>
        <v>5550</v>
      </c>
      <c r="S540" s="17">
        <f t="shared" si="27"/>
        <v>6290</v>
      </c>
    </row>
    <row r="541" spans="1:19">
      <c r="A541" s="9">
        <v>27000</v>
      </c>
      <c r="B541" s="9">
        <v>0</v>
      </c>
      <c r="C541" s="9">
        <v>2354</v>
      </c>
      <c r="D541" s="9">
        <v>4299</v>
      </c>
      <c r="E541" s="9">
        <v>5039</v>
      </c>
      <c r="F541" s="9">
        <v>0</v>
      </c>
      <c r="G541" s="9">
        <v>3295</v>
      </c>
      <c r="H541" s="9">
        <v>5540</v>
      </c>
      <c r="I541" s="9">
        <v>6280</v>
      </c>
      <c r="K541" s="9">
        <f t="shared" si="29"/>
        <v>27025</v>
      </c>
      <c r="L541" s="17">
        <f t="shared" si="28"/>
        <v>0</v>
      </c>
      <c r="M541" s="17">
        <f t="shared" si="28"/>
        <v>2354</v>
      </c>
      <c r="N541" s="17">
        <f t="shared" si="28"/>
        <v>4299</v>
      </c>
      <c r="O541" s="17">
        <f t="shared" si="28"/>
        <v>5039</v>
      </c>
      <c r="P541" s="17">
        <f t="shared" si="28"/>
        <v>0</v>
      </c>
      <c r="Q541" s="17">
        <f t="shared" si="27"/>
        <v>3295</v>
      </c>
      <c r="R541" s="17">
        <f t="shared" si="27"/>
        <v>5540</v>
      </c>
      <c r="S541" s="17">
        <f t="shared" si="27"/>
        <v>6280</v>
      </c>
    </row>
    <row r="542" spans="1:19">
      <c r="A542" s="9">
        <v>27050</v>
      </c>
      <c r="B542" s="9">
        <v>0</v>
      </c>
      <c r="C542" s="9">
        <v>2346</v>
      </c>
      <c r="D542" s="9">
        <v>4289</v>
      </c>
      <c r="E542" s="9">
        <v>5029</v>
      </c>
      <c r="F542" s="9">
        <v>0</v>
      </c>
      <c r="G542" s="9">
        <v>3287</v>
      </c>
      <c r="H542" s="9">
        <v>5529</v>
      </c>
      <c r="I542" s="9">
        <v>6269</v>
      </c>
      <c r="K542" s="9">
        <f t="shared" si="29"/>
        <v>27075</v>
      </c>
      <c r="L542" s="17">
        <f t="shared" si="28"/>
        <v>0</v>
      </c>
      <c r="M542" s="17">
        <f t="shared" si="28"/>
        <v>2346</v>
      </c>
      <c r="N542" s="17">
        <f t="shared" si="28"/>
        <v>4289</v>
      </c>
      <c r="O542" s="17">
        <f t="shared" si="28"/>
        <v>5029</v>
      </c>
      <c r="P542" s="17">
        <f t="shared" si="28"/>
        <v>0</v>
      </c>
      <c r="Q542" s="17">
        <f t="shared" si="27"/>
        <v>3287</v>
      </c>
      <c r="R542" s="17">
        <f t="shared" si="27"/>
        <v>5529</v>
      </c>
      <c r="S542" s="17">
        <f t="shared" si="27"/>
        <v>6269</v>
      </c>
    </row>
    <row r="543" spans="1:19">
      <c r="A543" s="9">
        <v>27100</v>
      </c>
      <c r="B543" s="9">
        <v>0</v>
      </c>
      <c r="C543" s="9">
        <v>2338</v>
      </c>
      <c r="D543" s="9">
        <v>4278</v>
      </c>
      <c r="E543" s="9">
        <v>5018</v>
      </c>
      <c r="F543" s="9">
        <v>0</v>
      </c>
      <c r="G543" s="9">
        <v>3279</v>
      </c>
      <c r="H543" s="9">
        <v>5519</v>
      </c>
      <c r="I543" s="9">
        <v>6259</v>
      </c>
      <c r="K543" s="9">
        <f t="shared" si="29"/>
        <v>27125</v>
      </c>
      <c r="L543" s="17">
        <f t="shared" si="28"/>
        <v>0</v>
      </c>
      <c r="M543" s="17">
        <f t="shared" si="28"/>
        <v>2338</v>
      </c>
      <c r="N543" s="17">
        <f t="shared" si="28"/>
        <v>4278</v>
      </c>
      <c r="O543" s="17">
        <f t="shared" si="28"/>
        <v>5018</v>
      </c>
      <c r="P543" s="17">
        <f t="shared" si="28"/>
        <v>0</v>
      </c>
      <c r="Q543" s="17">
        <f t="shared" si="27"/>
        <v>3279</v>
      </c>
      <c r="R543" s="17">
        <f t="shared" si="27"/>
        <v>5519</v>
      </c>
      <c r="S543" s="17">
        <f t="shared" si="27"/>
        <v>6259</v>
      </c>
    </row>
    <row r="544" spans="1:19">
      <c r="A544" s="9">
        <v>27150</v>
      </c>
      <c r="B544" s="9">
        <v>0</v>
      </c>
      <c r="C544" s="9">
        <v>2330</v>
      </c>
      <c r="D544" s="9">
        <v>4268</v>
      </c>
      <c r="E544" s="9">
        <v>5008</v>
      </c>
      <c r="F544" s="9">
        <v>0</v>
      </c>
      <c r="G544" s="9">
        <v>3271</v>
      </c>
      <c r="H544" s="9">
        <v>5508</v>
      </c>
      <c r="I544" s="9">
        <v>6248</v>
      </c>
      <c r="K544" s="9">
        <f t="shared" si="29"/>
        <v>27175</v>
      </c>
      <c r="L544" s="17">
        <f t="shared" si="28"/>
        <v>0</v>
      </c>
      <c r="M544" s="17">
        <f t="shared" si="28"/>
        <v>2330</v>
      </c>
      <c r="N544" s="17">
        <f t="shared" si="28"/>
        <v>4268</v>
      </c>
      <c r="O544" s="17">
        <f t="shared" si="28"/>
        <v>5008</v>
      </c>
      <c r="P544" s="17">
        <f t="shared" si="28"/>
        <v>0</v>
      </c>
      <c r="Q544" s="17">
        <f t="shared" si="27"/>
        <v>3271</v>
      </c>
      <c r="R544" s="17">
        <f t="shared" si="27"/>
        <v>5508</v>
      </c>
      <c r="S544" s="17">
        <f t="shared" si="27"/>
        <v>6248</v>
      </c>
    </row>
    <row r="545" spans="1:19">
      <c r="A545" s="9">
        <v>27200</v>
      </c>
      <c r="B545" s="9">
        <v>0</v>
      </c>
      <c r="C545" s="9">
        <v>2322</v>
      </c>
      <c r="D545" s="9">
        <v>4257</v>
      </c>
      <c r="E545" s="9">
        <v>4997</v>
      </c>
      <c r="F545" s="9">
        <v>0</v>
      </c>
      <c r="G545" s="9">
        <v>3263</v>
      </c>
      <c r="H545" s="9">
        <v>5498</v>
      </c>
      <c r="I545" s="9">
        <v>6238</v>
      </c>
      <c r="K545" s="9">
        <f t="shared" si="29"/>
        <v>27225</v>
      </c>
      <c r="L545" s="17">
        <f t="shared" si="28"/>
        <v>0</v>
      </c>
      <c r="M545" s="17">
        <f t="shared" si="28"/>
        <v>2322</v>
      </c>
      <c r="N545" s="17">
        <f t="shared" si="28"/>
        <v>4257</v>
      </c>
      <c r="O545" s="17">
        <f t="shared" si="28"/>
        <v>4997</v>
      </c>
      <c r="P545" s="17">
        <f t="shared" si="28"/>
        <v>0</v>
      </c>
      <c r="Q545" s="17">
        <f t="shared" si="27"/>
        <v>3263</v>
      </c>
      <c r="R545" s="17">
        <f t="shared" si="27"/>
        <v>5498</v>
      </c>
      <c r="S545" s="17">
        <f t="shared" si="27"/>
        <v>6238</v>
      </c>
    </row>
    <row r="546" spans="1:19">
      <c r="A546" s="9">
        <v>27250</v>
      </c>
      <c r="B546" s="9">
        <v>0</v>
      </c>
      <c r="C546" s="9">
        <v>2314</v>
      </c>
      <c r="D546" s="9">
        <v>4247</v>
      </c>
      <c r="E546" s="9">
        <v>4987</v>
      </c>
      <c r="F546" s="9">
        <v>0</v>
      </c>
      <c r="G546" s="9">
        <v>3255</v>
      </c>
      <c r="H546" s="9">
        <v>5487</v>
      </c>
      <c r="I546" s="9">
        <v>6227</v>
      </c>
      <c r="K546" s="9">
        <f t="shared" si="29"/>
        <v>27275</v>
      </c>
      <c r="L546" s="17">
        <f t="shared" si="28"/>
        <v>0</v>
      </c>
      <c r="M546" s="17">
        <f t="shared" si="28"/>
        <v>2314</v>
      </c>
      <c r="N546" s="17">
        <f t="shared" si="28"/>
        <v>4247</v>
      </c>
      <c r="O546" s="17">
        <f t="shared" si="28"/>
        <v>4987</v>
      </c>
      <c r="P546" s="17">
        <f t="shared" si="28"/>
        <v>0</v>
      </c>
      <c r="Q546" s="17">
        <f t="shared" si="27"/>
        <v>3255</v>
      </c>
      <c r="R546" s="17">
        <f t="shared" si="27"/>
        <v>5487</v>
      </c>
      <c r="S546" s="17">
        <f t="shared" si="27"/>
        <v>6227</v>
      </c>
    </row>
    <row r="547" spans="1:19">
      <c r="A547" s="9">
        <v>27300</v>
      </c>
      <c r="B547" s="9">
        <v>0</v>
      </c>
      <c r="C547" s="9">
        <v>2306</v>
      </c>
      <c r="D547" s="9">
        <v>4236</v>
      </c>
      <c r="E547" s="9">
        <v>4976</v>
      </c>
      <c r="F547" s="9">
        <v>0</v>
      </c>
      <c r="G547" s="9">
        <v>3247</v>
      </c>
      <c r="H547" s="9">
        <v>5477</v>
      </c>
      <c r="I547" s="9">
        <v>6217</v>
      </c>
      <c r="K547" s="9">
        <f t="shared" si="29"/>
        <v>27325</v>
      </c>
      <c r="L547" s="17">
        <f t="shared" si="28"/>
        <v>0</v>
      </c>
      <c r="M547" s="17">
        <f t="shared" si="28"/>
        <v>2306</v>
      </c>
      <c r="N547" s="17">
        <f t="shared" si="28"/>
        <v>4236</v>
      </c>
      <c r="O547" s="17">
        <f t="shared" si="28"/>
        <v>4976</v>
      </c>
      <c r="P547" s="17">
        <f t="shared" si="28"/>
        <v>0</v>
      </c>
      <c r="Q547" s="17">
        <f t="shared" si="27"/>
        <v>3247</v>
      </c>
      <c r="R547" s="17">
        <f t="shared" si="27"/>
        <v>5477</v>
      </c>
      <c r="S547" s="17">
        <f t="shared" si="27"/>
        <v>6217</v>
      </c>
    </row>
    <row r="548" spans="1:19">
      <c r="A548" s="9">
        <v>27350</v>
      </c>
      <c r="B548" s="9">
        <v>0</v>
      </c>
      <c r="C548" s="9">
        <v>2298</v>
      </c>
      <c r="D548" s="9">
        <v>4226</v>
      </c>
      <c r="E548" s="9">
        <v>4966</v>
      </c>
      <c r="F548" s="9">
        <v>0</v>
      </c>
      <c r="G548" s="9">
        <v>3239</v>
      </c>
      <c r="H548" s="9">
        <v>5466</v>
      </c>
      <c r="I548" s="9">
        <v>6206</v>
      </c>
      <c r="K548" s="9">
        <f t="shared" si="29"/>
        <v>27375</v>
      </c>
      <c r="L548" s="17">
        <f t="shared" si="28"/>
        <v>0</v>
      </c>
      <c r="M548" s="17">
        <f t="shared" si="28"/>
        <v>2298</v>
      </c>
      <c r="N548" s="17">
        <f t="shared" si="28"/>
        <v>4226</v>
      </c>
      <c r="O548" s="17">
        <f t="shared" si="28"/>
        <v>4966</v>
      </c>
      <c r="P548" s="17">
        <f t="shared" si="28"/>
        <v>0</v>
      </c>
      <c r="Q548" s="17">
        <f t="shared" si="27"/>
        <v>3239</v>
      </c>
      <c r="R548" s="17">
        <f t="shared" si="27"/>
        <v>5466</v>
      </c>
      <c r="S548" s="17">
        <f t="shared" si="27"/>
        <v>6206</v>
      </c>
    </row>
    <row r="549" spans="1:19">
      <c r="A549" s="9">
        <v>27400</v>
      </c>
      <c r="B549" s="9">
        <v>0</v>
      </c>
      <c r="C549" s="9">
        <v>2290</v>
      </c>
      <c r="D549" s="9">
        <v>4215</v>
      </c>
      <c r="E549" s="9">
        <v>4955</v>
      </c>
      <c r="F549" s="9">
        <v>0</v>
      </c>
      <c r="G549" s="9">
        <v>3231</v>
      </c>
      <c r="H549" s="9">
        <v>5456</v>
      </c>
      <c r="I549" s="9">
        <v>6196</v>
      </c>
      <c r="K549" s="9">
        <f t="shared" si="29"/>
        <v>27425</v>
      </c>
      <c r="L549" s="17">
        <f t="shared" si="28"/>
        <v>0</v>
      </c>
      <c r="M549" s="17">
        <f t="shared" si="28"/>
        <v>2290</v>
      </c>
      <c r="N549" s="17">
        <f t="shared" si="28"/>
        <v>4215</v>
      </c>
      <c r="O549" s="17">
        <f t="shared" si="28"/>
        <v>4955</v>
      </c>
      <c r="P549" s="17">
        <f t="shared" si="28"/>
        <v>0</v>
      </c>
      <c r="Q549" s="17">
        <f t="shared" si="27"/>
        <v>3231</v>
      </c>
      <c r="R549" s="17">
        <f t="shared" si="27"/>
        <v>5456</v>
      </c>
      <c r="S549" s="17">
        <f t="shared" si="27"/>
        <v>6196</v>
      </c>
    </row>
    <row r="550" spans="1:19">
      <c r="A550" s="9">
        <v>27450</v>
      </c>
      <c r="B550" s="9">
        <v>0</v>
      </c>
      <c r="C550" s="9">
        <v>2282</v>
      </c>
      <c r="D550" s="9">
        <v>4205</v>
      </c>
      <c r="E550" s="9">
        <v>4945</v>
      </c>
      <c r="F550" s="9">
        <v>0</v>
      </c>
      <c r="G550" s="9">
        <v>3223</v>
      </c>
      <c r="H550" s="9">
        <v>5445</v>
      </c>
      <c r="I550" s="9">
        <v>6185</v>
      </c>
      <c r="K550" s="9">
        <f t="shared" si="29"/>
        <v>27475</v>
      </c>
      <c r="L550" s="17">
        <f t="shared" si="28"/>
        <v>0</v>
      </c>
      <c r="M550" s="17">
        <f t="shared" si="28"/>
        <v>2282</v>
      </c>
      <c r="N550" s="17">
        <f t="shared" si="28"/>
        <v>4205</v>
      </c>
      <c r="O550" s="17">
        <f t="shared" si="28"/>
        <v>4945</v>
      </c>
      <c r="P550" s="17">
        <f t="shared" si="28"/>
        <v>0</v>
      </c>
      <c r="Q550" s="17">
        <f t="shared" si="27"/>
        <v>3223</v>
      </c>
      <c r="R550" s="17">
        <f t="shared" si="27"/>
        <v>5445</v>
      </c>
      <c r="S550" s="17">
        <f t="shared" si="27"/>
        <v>6185</v>
      </c>
    </row>
    <row r="551" spans="1:19">
      <c r="A551" s="9">
        <v>27500</v>
      </c>
      <c r="B551" s="9">
        <v>0</v>
      </c>
      <c r="C551" s="9">
        <v>2274</v>
      </c>
      <c r="D551" s="9">
        <v>4194</v>
      </c>
      <c r="E551" s="9">
        <v>4934</v>
      </c>
      <c r="F551" s="9">
        <v>0</v>
      </c>
      <c r="G551" s="9">
        <v>3215</v>
      </c>
      <c r="H551" s="9">
        <v>5435</v>
      </c>
      <c r="I551" s="9">
        <v>6175</v>
      </c>
      <c r="K551" s="9">
        <f t="shared" si="29"/>
        <v>27525</v>
      </c>
      <c r="L551" s="17">
        <f t="shared" si="28"/>
        <v>0</v>
      </c>
      <c r="M551" s="17">
        <f t="shared" si="28"/>
        <v>2274</v>
      </c>
      <c r="N551" s="17">
        <f t="shared" si="28"/>
        <v>4194</v>
      </c>
      <c r="O551" s="17">
        <f t="shared" si="28"/>
        <v>4934</v>
      </c>
      <c r="P551" s="17">
        <f t="shared" si="28"/>
        <v>0</v>
      </c>
      <c r="Q551" s="17">
        <f t="shared" si="27"/>
        <v>3215</v>
      </c>
      <c r="R551" s="17">
        <f t="shared" si="27"/>
        <v>5435</v>
      </c>
      <c r="S551" s="17">
        <f t="shared" si="27"/>
        <v>6175</v>
      </c>
    </row>
    <row r="552" spans="1:19">
      <c r="A552" s="9">
        <v>27550</v>
      </c>
      <c r="B552" s="9">
        <v>0</v>
      </c>
      <c r="C552" s="9">
        <v>2266</v>
      </c>
      <c r="D552" s="9">
        <v>4184</v>
      </c>
      <c r="E552" s="9">
        <v>4924</v>
      </c>
      <c r="F552" s="9">
        <v>0</v>
      </c>
      <c r="G552" s="9">
        <v>3207</v>
      </c>
      <c r="H552" s="9">
        <v>5424</v>
      </c>
      <c r="I552" s="9">
        <v>6164</v>
      </c>
      <c r="K552" s="9">
        <f t="shared" si="29"/>
        <v>27575</v>
      </c>
      <c r="L552" s="17">
        <f t="shared" si="28"/>
        <v>0</v>
      </c>
      <c r="M552" s="17">
        <f t="shared" si="28"/>
        <v>2266</v>
      </c>
      <c r="N552" s="17">
        <f t="shared" si="28"/>
        <v>4184</v>
      </c>
      <c r="O552" s="17">
        <f t="shared" si="28"/>
        <v>4924</v>
      </c>
      <c r="P552" s="17">
        <f t="shared" si="28"/>
        <v>0</v>
      </c>
      <c r="Q552" s="17">
        <f t="shared" si="27"/>
        <v>3207</v>
      </c>
      <c r="R552" s="17">
        <f t="shared" si="27"/>
        <v>5424</v>
      </c>
      <c r="S552" s="17">
        <f t="shared" si="27"/>
        <v>6164</v>
      </c>
    </row>
    <row r="553" spans="1:19">
      <c r="A553" s="9">
        <v>27600</v>
      </c>
      <c r="B553" s="9">
        <v>0</v>
      </c>
      <c r="C553" s="9">
        <v>2258</v>
      </c>
      <c r="D553" s="9">
        <v>4173</v>
      </c>
      <c r="E553" s="9">
        <v>4913</v>
      </c>
      <c r="F553" s="9">
        <v>0</v>
      </c>
      <c r="G553" s="9">
        <v>3199</v>
      </c>
      <c r="H553" s="9">
        <v>5414</v>
      </c>
      <c r="I553" s="9">
        <v>6154</v>
      </c>
      <c r="K553" s="9">
        <f t="shared" si="29"/>
        <v>27625</v>
      </c>
      <c r="L553" s="17">
        <f t="shared" si="28"/>
        <v>0</v>
      </c>
      <c r="M553" s="17">
        <f t="shared" si="28"/>
        <v>2258</v>
      </c>
      <c r="N553" s="17">
        <f t="shared" si="28"/>
        <v>4173</v>
      </c>
      <c r="O553" s="17">
        <f t="shared" si="28"/>
        <v>4913</v>
      </c>
      <c r="P553" s="17">
        <f t="shared" si="28"/>
        <v>0</v>
      </c>
      <c r="Q553" s="17">
        <f t="shared" si="27"/>
        <v>3199</v>
      </c>
      <c r="R553" s="17">
        <f t="shared" si="27"/>
        <v>5414</v>
      </c>
      <c r="S553" s="17">
        <f t="shared" si="27"/>
        <v>6154</v>
      </c>
    </row>
    <row r="554" spans="1:19">
      <c r="A554" s="9">
        <v>27650</v>
      </c>
      <c r="B554" s="9">
        <v>0</v>
      </c>
      <c r="C554" s="9">
        <v>2250</v>
      </c>
      <c r="D554" s="9">
        <v>4163</v>
      </c>
      <c r="E554" s="9">
        <v>4903</v>
      </c>
      <c r="F554" s="9">
        <v>0</v>
      </c>
      <c r="G554" s="9">
        <v>3191</v>
      </c>
      <c r="H554" s="9">
        <v>5403</v>
      </c>
      <c r="I554" s="9">
        <v>6143</v>
      </c>
      <c r="K554" s="9">
        <f t="shared" si="29"/>
        <v>27675</v>
      </c>
      <c r="L554" s="17">
        <f t="shared" si="28"/>
        <v>0</v>
      </c>
      <c r="M554" s="17">
        <f t="shared" si="28"/>
        <v>2250</v>
      </c>
      <c r="N554" s="17">
        <f t="shared" si="28"/>
        <v>4163</v>
      </c>
      <c r="O554" s="17">
        <f t="shared" si="28"/>
        <v>4903</v>
      </c>
      <c r="P554" s="17">
        <f t="shared" si="28"/>
        <v>0</v>
      </c>
      <c r="Q554" s="17">
        <f t="shared" si="27"/>
        <v>3191</v>
      </c>
      <c r="R554" s="17">
        <f t="shared" si="27"/>
        <v>5403</v>
      </c>
      <c r="S554" s="17">
        <f t="shared" si="27"/>
        <v>6143</v>
      </c>
    </row>
    <row r="555" spans="1:19">
      <c r="A555" s="9">
        <v>27700</v>
      </c>
      <c r="B555" s="9">
        <v>0</v>
      </c>
      <c r="C555" s="9">
        <v>2242</v>
      </c>
      <c r="D555" s="9">
        <v>4152</v>
      </c>
      <c r="E555" s="9">
        <v>4892</v>
      </c>
      <c r="F555" s="9">
        <v>0</v>
      </c>
      <c r="G555" s="9">
        <v>3183</v>
      </c>
      <c r="H555" s="9">
        <v>5392</v>
      </c>
      <c r="I555" s="9">
        <v>6132</v>
      </c>
      <c r="K555" s="9">
        <f t="shared" si="29"/>
        <v>27725</v>
      </c>
      <c r="L555" s="17">
        <f t="shared" si="28"/>
        <v>0</v>
      </c>
      <c r="M555" s="17">
        <f t="shared" si="28"/>
        <v>2242</v>
      </c>
      <c r="N555" s="17">
        <f t="shared" si="28"/>
        <v>4152</v>
      </c>
      <c r="O555" s="17">
        <f t="shared" si="28"/>
        <v>4892</v>
      </c>
      <c r="P555" s="17">
        <f t="shared" si="28"/>
        <v>0</v>
      </c>
      <c r="Q555" s="17">
        <f t="shared" si="27"/>
        <v>3183</v>
      </c>
      <c r="R555" s="17">
        <f t="shared" si="27"/>
        <v>5392</v>
      </c>
      <c r="S555" s="17">
        <f t="shared" si="27"/>
        <v>6132</v>
      </c>
    </row>
    <row r="556" spans="1:19">
      <c r="A556" s="9">
        <v>27750</v>
      </c>
      <c r="B556" s="9">
        <v>0</v>
      </c>
      <c r="C556" s="9">
        <v>2234</v>
      </c>
      <c r="D556" s="9">
        <v>4141</v>
      </c>
      <c r="E556" s="9">
        <v>4881</v>
      </c>
      <c r="F556" s="9">
        <v>0</v>
      </c>
      <c r="G556" s="9">
        <v>3175</v>
      </c>
      <c r="H556" s="9">
        <v>5382</v>
      </c>
      <c r="I556" s="9">
        <v>6122</v>
      </c>
      <c r="K556" s="9">
        <f t="shared" si="29"/>
        <v>27775</v>
      </c>
      <c r="L556" s="17">
        <f t="shared" si="28"/>
        <v>0</v>
      </c>
      <c r="M556" s="17">
        <f t="shared" si="28"/>
        <v>2234</v>
      </c>
      <c r="N556" s="17">
        <f t="shared" si="28"/>
        <v>4141</v>
      </c>
      <c r="O556" s="17">
        <f t="shared" si="28"/>
        <v>4881</v>
      </c>
      <c r="P556" s="17">
        <f t="shared" si="28"/>
        <v>0</v>
      </c>
      <c r="Q556" s="17">
        <f t="shared" si="27"/>
        <v>3175</v>
      </c>
      <c r="R556" s="17">
        <f t="shared" si="27"/>
        <v>5382</v>
      </c>
      <c r="S556" s="17">
        <f t="shared" si="27"/>
        <v>6122</v>
      </c>
    </row>
    <row r="557" spans="1:19">
      <c r="A557" s="9">
        <v>27800</v>
      </c>
      <c r="B557" s="9">
        <v>0</v>
      </c>
      <c r="C557" s="9">
        <v>2226</v>
      </c>
      <c r="D557" s="9">
        <v>4131</v>
      </c>
      <c r="E557" s="9">
        <v>4871</v>
      </c>
      <c r="F557" s="9">
        <v>0</v>
      </c>
      <c r="G557" s="9">
        <v>3167</v>
      </c>
      <c r="H557" s="9">
        <v>5371</v>
      </c>
      <c r="I557" s="9">
        <v>6111</v>
      </c>
      <c r="K557" s="9">
        <f t="shared" si="29"/>
        <v>27825</v>
      </c>
      <c r="L557" s="17">
        <f t="shared" si="28"/>
        <v>0</v>
      </c>
      <c r="M557" s="17">
        <f t="shared" si="28"/>
        <v>2226</v>
      </c>
      <c r="N557" s="17">
        <f t="shared" si="28"/>
        <v>4131</v>
      </c>
      <c r="O557" s="17">
        <f t="shared" si="28"/>
        <v>4871</v>
      </c>
      <c r="P557" s="17">
        <f t="shared" si="28"/>
        <v>0</v>
      </c>
      <c r="Q557" s="17">
        <f t="shared" si="27"/>
        <v>3167</v>
      </c>
      <c r="R557" s="17">
        <f t="shared" si="27"/>
        <v>5371</v>
      </c>
      <c r="S557" s="17">
        <f t="shared" si="27"/>
        <v>6111</v>
      </c>
    </row>
    <row r="558" spans="1:19">
      <c r="A558" s="9">
        <v>27850</v>
      </c>
      <c r="B558" s="9">
        <v>0</v>
      </c>
      <c r="C558" s="9">
        <v>2218</v>
      </c>
      <c r="D558" s="9">
        <v>4120</v>
      </c>
      <c r="E558" s="9">
        <v>4860</v>
      </c>
      <c r="F558" s="9">
        <v>0</v>
      </c>
      <c r="G558" s="9">
        <v>3159</v>
      </c>
      <c r="H558" s="9">
        <v>5361</v>
      </c>
      <c r="I558" s="9">
        <v>6101</v>
      </c>
      <c r="K558" s="9">
        <f t="shared" si="29"/>
        <v>27875</v>
      </c>
      <c r="L558" s="17">
        <f t="shared" si="28"/>
        <v>0</v>
      </c>
      <c r="M558" s="17">
        <f t="shared" si="28"/>
        <v>2218</v>
      </c>
      <c r="N558" s="17">
        <f t="shared" si="28"/>
        <v>4120</v>
      </c>
      <c r="O558" s="17">
        <f t="shared" si="28"/>
        <v>4860</v>
      </c>
      <c r="P558" s="17">
        <f t="shared" si="28"/>
        <v>0</v>
      </c>
      <c r="Q558" s="17">
        <f t="shared" si="27"/>
        <v>3159</v>
      </c>
      <c r="R558" s="17">
        <f t="shared" si="27"/>
        <v>5361</v>
      </c>
      <c r="S558" s="17">
        <f t="shared" si="27"/>
        <v>6101</v>
      </c>
    </row>
    <row r="559" spans="1:19">
      <c r="A559" s="9">
        <v>27900</v>
      </c>
      <c r="B559" s="9">
        <v>0</v>
      </c>
      <c r="C559" s="9">
        <v>2210</v>
      </c>
      <c r="D559" s="9">
        <v>4110</v>
      </c>
      <c r="E559" s="9">
        <v>4850</v>
      </c>
      <c r="F559" s="9">
        <v>0</v>
      </c>
      <c r="G559" s="9">
        <v>3151</v>
      </c>
      <c r="H559" s="9">
        <v>5350</v>
      </c>
      <c r="I559" s="9">
        <v>6090</v>
      </c>
      <c r="K559" s="9">
        <f t="shared" si="29"/>
        <v>27925</v>
      </c>
      <c r="L559" s="17">
        <f t="shared" si="28"/>
        <v>0</v>
      </c>
      <c r="M559" s="17">
        <f t="shared" si="28"/>
        <v>2210</v>
      </c>
      <c r="N559" s="17">
        <f t="shared" si="28"/>
        <v>4110</v>
      </c>
      <c r="O559" s="17">
        <f t="shared" si="28"/>
        <v>4850</v>
      </c>
      <c r="P559" s="17">
        <f t="shared" si="28"/>
        <v>0</v>
      </c>
      <c r="Q559" s="17">
        <f t="shared" si="27"/>
        <v>3151</v>
      </c>
      <c r="R559" s="17">
        <f t="shared" si="27"/>
        <v>5350</v>
      </c>
      <c r="S559" s="17">
        <f t="shared" si="27"/>
        <v>6090</v>
      </c>
    </row>
    <row r="560" spans="1:19">
      <c r="A560" s="9">
        <v>27950</v>
      </c>
      <c r="B560" s="9">
        <v>0</v>
      </c>
      <c r="C560" s="9">
        <v>2202</v>
      </c>
      <c r="D560" s="9">
        <v>4099</v>
      </c>
      <c r="E560" s="9">
        <v>4839</v>
      </c>
      <c r="F560" s="9">
        <v>0</v>
      </c>
      <c r="G560" s="9">
        <v>3143</v>
      </c>
      <c r="H560" s="9">
        <v>5340</v>
      </c>
      <c r="I560" s="9">
        <v>6080</v>
      </c>
      <c r="K560" s="9">
        <f t="shared" si="29"/>
        <v>27975</v>
      </c>
      <c r="L560" s="17">
        <f t="shared" ref="L560:S594" si="30">ROUND(IF($K560&lt;0,0,IF($K560&lt;U$1,U$2*$K560,IF($K560&lt;U$4,U$3,IF($K560&lt;U$6,U$3-U$5*($K560-U$4),0)))),0)</f>
        <v>0</v>
      </c>
      <c r="M560" s="17">
        <f t="shared" si="30"/>
        <v>2202</v>
      </c>
      <c r="N560" s="17">
        <f t="shared" si="30"/>
        <v>4099</v>
      </c>
      <c r="O560" s="17">
        <f t="shared" si="30"/>
        <v>4839</v>
      </c>
      <c r="P560" s="17">
        <f t="shared" si="30"/>
        <v>0</v>
      </c>
      <c r="Q560" s="17">
        <f t="shared" si="27"/>
        <v>3143</v>
      </c>
      <c r="R560" s="17">
        <f t="shared" si="27"/>
        <v>5340</v>
      </c>
      <c r="S560" s="17">
        <f t="shared" si="27"/>
        <v>6080</v>
      </c>
    </row>
    <row r="561" spans="1:19">
      <c r="A561" s="9">
        <v>28000</v>
      </c>
      <c r="B561" s="9">
        <v>0</v>
      </c>
      <c r="C561" s="9">
        <v>2194</v>
      </c>
      <c r="D561" s="9">
        <v>4089</v>
      </c>
      <c r="E561" s="9">
        <v>4829</v>
      </c>
      <c r="F561" s="9">
        <v>0</v>
      </c>
      <c r="G561" s="9">
        <v>3135</v>
      </c>
      <c r="H561" s="9">
        <v>5329</v>
      </c>
      <c r="I561" s="9">
        <v>6069</v>
      </c>
      <c r="K561" s="9">
        <f t="shared" si="29"/>
        <v>28025</v>
      </c>
      <c r="L561" s="17">
        <f t="shared" si="30"/>
        <v>0</v>
      </c>
      <c r="M561" s="17">
        <f t="shared" si="30"/>
        <v>2194</v>
      </c>
      <c r="N561" s="17">
        <f t="shared" si="30"/>
        <v>4089</v>
      </c>
      <c r="O561" s="17">
        <f t="shared" si="30"/>
        <v>4829</v>
      </c>
      <c r="P561" s="17">
        <f t="shared" si="30"/>
        <v>0</v>
      </c>
      <c r="Q561" s="17">
        <f t="shared" si="27"/>
        <v>3135</v>
      </c>
      <c r="R561" s="17">
        <f t="shared" si="27"/>
        <v>5329</v>
      </c>
      <c r="S561" s="17">
        <f t="shared" si="27"/>
        <v>6069</v>
      </c>
    </row>
    <row r="562" spans="1:19">
      <c r="A562" s="9">
        <v>28050</v>
      </c>
      <c r="B562" s="9">
        <v>0</v>
      </c>
      <c r="C562" s="9">
        <v>2186</v>
      </c>
      <c r="D562" s="9">
        <v>4078</v>
      </c>
      <c r="E562" s="9">
        <v>4818</v>
      </c>
      <c r="F562" s="9">
        <v>0</v>
      </c>
      <c r="G562" s="9">
        <v>3127</v>
      </c>
      <c r="H562" s="9">
        <v>5319</v>
      </c>
      <c r="I562" s="9">
        <v>6059</v>
      </c>
      <c r="K562" s="9">
        <f t="shared" si="29"/>
        <v>28075</v>
      </c>
      <c r="L562" s="17">
        <f t="shared" si="30"/>
        <v>0</v>
      </c>
      <c r="M562" s="17">
        <f t="shared" si="30"/>
        <v>2186</v>
      </c>
      <c r="N562" s="17">
        <f t="shared" si="30"/>
        <v>4078</v>
      </c>
      <c r="O562" s="17">
        <f t="shared" si="30"/>
        <v>4818</v>
      </c>
      <c r="P562" s="17">
        <f t="shared" si="30"/>
        <v>0</v>
      </c>
      <c r="Q562" s="17">
        <f t="shared" si="27"/>
        <v>3127</v>
      </c>
      <c r="R562" s="17">
        <f t="shared" si="27"/>
        <v>5319</v>
      </c>
      <c r="S562" s="17">
        <f t="shared" si="27"/>
        <v>6059</v>
      </c>
    </row>
    <row r="563" spans="1:19">
      <c r="A563" s="9">
        <v>28100</v>
      </c>
      <c r="B563" s="9">
        <v>0</v>
      </c>
      <c r="C563" s="9">
        <v>2178</v>
      </c>
      <c r="D563" s="9">
        <v>4068</v>
      </c>
      <c r="E563" s="9">
        <v>4808</v>
      </c>
      <c r="F563" s="9">
        <v>0</v>
      </c>
      <c r="G563" s="9">
        <v>3119</v>
      </c>
      <c r="H563" s="9">
        <v>5308</v>
      </c>
      <c r="I563" s="9">
        <v>6048</v>
      </c>
      <c r="K563" s="9">
        <f t="shared" si="29"/>
        <v>28125</v>
      </c>
      <c r="L563" s="17">
        <f t="shared" si="30"/>
        <v>0</v>
      </c>
      <c r="M563" s="17">
        <f t="shared" si="30"/>
        <v>2178</v>
      </c>
      <c r="N563" s="17">
        <f t="shared" si="30"/>
        <v>4068</v>
      </c>
      <c r="O563" s="17">
        <f t="shared" si="30"/>
        <v>4808</v>
      </c>
      <c r="P563" s="17">
        <f t="shared" si="30"/>
        <v>0</v>
      </c>
      <c r="Q563" s="17">
        <f t="shared" si="27"/>
        <v>3119</v>
      </c>
      <c r="R563" s="17">
        <f t="shared" si="27"/>
        <v>5308</v>
      </c>
      <c r="S563" s="17">
        <f t="shared" si="27"/>
        <v>6048</v>
      </c>
    </row>
    <row r="564" spans="1:19">
      <c r="A564" s="9">
        <v>28150</v>
      </c>
      <c r="B564" s="9">
        <v>0</v>
      </c>
      <c r="C564" s="9">
        <v>2170</v>
      </c>
      <c r="D564" s="9">
        <v>4057</v>
      </c>
      <c r="E564" s="9">
        <v>4797</v>
      </c>
      <c r="F564" s="9">
        <v>0</v>
      </c>
      <c r="G564" s="9">
        <v>3111</v>
      </c>
      <c r="H564" s="9">
        <v>5298</v>
      </c>
      <c r="I564" s="9">
        <v>6038</v>
      </c>
      <c r="K564" s="9">
        <f t="shared" si="29"/>
        <v>28175</v>
      </c>
      <c r="L564" s="17">
        <f t="shared" si="30"/>
        <v>0</v>
      </c>
      <c r="M564" s="17">
        <f t="shared" si="30"/>
        <v>2170</v>
      </c>
      <c r="N564" s="17">
        <f t="shared" si="30"/>
        <v>4057</v>
      </c>
      <c r="O564" s="17">
        <f t="shared" si="30"/>
        <v>4797</v>
      </c>
      <c r="P564" s="17">
        <f t="shared" si="30"/>
        <v>0</v>
      </c>
      <c r="Q564" s="17">
        <f t="shared" si="27"/>
        <v>3111</v>
      </c>
      <c r="R564" s="17">
        <f t="shared" si="27"/>
        <v>5298</v>
      </c>
      <c r="S564" s="17">
        <f t="shared" si="27"/>
        <v>6038</v>
      </c>
    </row>
    <row r="565" spans="1:19">
      <c r="A565" s="9">
        <v>28200</v>
      </c>
      <c r="B565" s="9">
        <v>0</v>
      </c>
      <c r="C565" s="9">
        <v>2162</v>
      </c>
      <c r="D565" s="9">
        <v>4047</v>
      </c>
      <c r="E565" s="9">
        <v>4787</v>
      </c>
      <c r="F565" s="9">
        <v>0</v>
      </c>
      <c r="G565" s="9">
        <v>3103</v>
      </c>
      <c r="H565" s="9">
        <v>5287</v>
      </c>
      <c r="I565" s="9">
        <v>6027</v>
      </c>
      <c r="K565" s="9">
        <f t="shared" si="29"/>
        <v>28225</v>
      </c>
      <c r="L565" s="17">
        <f t="shared" si="30"/>
        <v>0</v>
      </c>
      <c r="M565" s="17">
        <f t="shared" si="30"/>
        <v>2162</v>
      </c>
      <c r="N565" s="17">
        <f t="shared" si="30"/>
        <v>4047</v>
      </c>
      <c r="O565" s="17">
        <f t="shared" si="30"/>
        <v>4787</v>
      </c>
      <c r="P565" s="17">
        <f t="shared" si="30"/>
        <v>0</v>
      </c>
      <c r="Q565" s="17">
        <f t="shared" si="27"/>
        <v>3103</v>
      </c>
      <c r="R565" s="17">
        <f t="shared" si="27"/>
        <v>5287</v>
      </c>
      <c r="S565" s="17">
        <f t="shared" si="27"/>
        <v>6027</v>
      </c>
    </row>
    <row r="566" spans="1:19">
      <c r="A566" s="9">
        <v>28250</v>
      </c>
      <c r="B566" s="9">
        <v>0</v>
      </c>
      <c r="C566" s="9">
        <v>2154</v>
      </c>
      <c r="D566" s="9">
        <v>4036</v>
      </c>
      <c r="E566" s="9">
        <v>4776</v>
      </c>
      <c r="F566" s="9">
        <v>0</v>
      </c>
      <c r="G566" s="9">
        <v>3095</v>
      </c>
      <c r="H566" s="9">
        <v>5277</v>
      </c>
      <c r="I566" s="9">
        <v>6017</v>
      </c>
      <c r="K566" s="9">
        <f t="shared" si="29"/>
        <v>28275</v>
      </c>
      <c r="L566" s="17">
        <f t="shared" si="30"/>
        <v>0</v>
      </c>
      <c r="M566" s="17">
        <f t="shared" si="30"/>
        <v>2154</v>
      </c>
      <c r="N566" s="17">
        <f t="shared" si="30"/>
        <v>4036</v>
      </c>
      <c r="O566" s="17">
        <f t="shared" si="30"/>
        <v>4776</v>
      </c>
      <c r="P566" s="17">
        <f t="shared" si="30"/>
        <v>0</v>
      </c>
      <c r="Q566" s="17">
        <f t="shared" si="27"/>
        <v>3095</v>
      </c>
      <c r="R566" s="17">
        <f t="shared" si="27"/>
        <v>5277</v>
      </c>
      <c r="S566" s="17">
        <f t="shared" si="27"/>
        <v>6017</v>
      </c>
    </row>
    <row r="567" spans="1:19">
      <c r="A567" s="9">
        <v>28300</v>
      </c>
      <c r="B567" s="9">
        <v>0</v>
      </c>
      <c r="C567" s="9">
        <v>2146</v>
      </c>
      <c r="D567" s="9">
        <v>4026</v>
      </c>
      <c r="E567" s="9">
        <v>4766</v>
      </c>
      <c r="F567" s="9">
        <v>0</v>
      </c>
      <c r="G567" s="9">
        <v>3087</v>
      </c>
      <c r="H567" s="9">
        <v>5266</v>
      </c>
      <c r="I567" s="9">
        <v>6006</v>
      </c>
      <c r="K567" s="9">
        <f t="shared" si="29"/>
        <v>28325</v>
      </c>
      <c r="L567" s="17">
        <f t="shared" si="30"/>
        <v>0</v>
      </c>
      <c r="M567" s="17">
        <f t="shared" si="30"/>
        <v>2146</v>
      </c>
      <c r="N567" s="17">
        <f t="shared" si="30"/>
        <v>4026</v>
      </c>
      <c r="O567" s="17">
        <f t="shared" si="30"/>
        <v>4766</v>
      </c>
      <c r="P567" s="17">
        <f t="shared" si="30"/>
        <v>0</v>
      </c>
      <c r="Q567" s="17">
        <f t="shared" si="27"/>
        <v>3087</v>
      </c>
      <c r="R567" s="17">
        <f t="shared" si="27"/>
        <v>5266</v>
      </c>
      <c r="S567" s="17">
        <f t="shared" si="27"/>
        <v>6006</v>
      </c>
    </row>
    <row r="568" spans="1:19">
      <c r="A568" s="9">
        <v>28350</v>
      </c>
      <c r="B568" s="9">
        <v>0</v>
      </c>
      <c r="C568" s="9">
        <v>2138</v>
      </c>
      <c r="D568" s="9">
        <v>4015</v>
      </c>
      <c r="E568" s="9">
        <v>4755</v>
      </c>
      <c r="F568" s="9">
        <v>0</v>
      </c>
      <c r="G568" s="9">
        <v>3079</v>
      </c>
      <c r="H568" s="9">
        <v>5256</v>
      </c>
      <c r="I568" s="9">
        <v>5996</v>
      </c>
      <c r="K568" s="9">
        <f t="shared" si="29"/>
        <v>28375</v>
      </c>
      <c r="L568" s="17">
        <f t="shared" si="30"/>
        <v>0</v>
      </c>
      <c r="M568" s="17">
        <f t="shared" si="30"/>
        <v>2138</v>
      </c>
      <c r="N568" s="17">
        <f t="shared" si="30"/>
        <v>4015</v>
      </c>
      <c r="O568" s="17">
        <f t="shared" si="30"/>
        <v>4755</v>
      </c>
      <c r="P568" s="17">
        <f t="shared" si="30"/>
        <v>0</v>
      </c>
      <c r="Q568" s="17">
        <f t="shared" si="30"/>
        <v>3079</v>
      </c>
      <c r="R568" s="17">
        <f t="shared" si="30"/>
        <v>5256</v>
      </c>
      <c r="S568" s="17">
        <f t="shared" si="30"/>
        <v>5996</v>
      </c>
    </row>
    <row r="569" spans="1:19">
      <c r="A569" s="9">
        <v>28400</v>
      </c>
      <c r="B569" s="9">
        <v>0</v>
      </c>
      <c r="C569" s="9">
        <v>2130</v>
      </c>
      <c r="D569" s="9">
        <v>4005</v>
      </c>
      <c r="E569" s="9">
        <v>4745</v>
      </c>
      <c r="F569" s="9">
        <v>0</v>
      </c>
      <c r="G569" s="9">
        <v>3071</v>
      </c>
      <c r="H569" s="9">
        <v>5245</v>
      </c>
      <c r="I569" s="9">
        <v>5985</v>
      </c>
      <c r="K569" s="9">
        <f t="shared" si="29"/>
        <v>28425</v>
      </c>
      <c r="L569" s="17">
        <f t="shared" si="30"/>
        <v>0</v>
      </c>
      <c r="M569" s="17">
        <f t="shared" si="30"/>
        <v>2130</v>
      </c>
      <c r="N569" s="17">
        <f t="shared" si="30"/>
        <v>4005</v>
      </c>
      <c r="O569" s="17">
        <f t="shared" si="30"/>
        <v>4745</v>
      </c>
      <c r="P569" s="17">
        <f t="shared" si="30"/>
        <v>0</v>
      </c>
      <c r="Q569" s="17">
        <f t="shared" si="30"/>
        <v>3071</v>
      </c>
      <c r="R569" s="17">
        <f t="shared" si="30"/>
        <v>5245</v>
      </c>
      <c r="S569" s="17">
        <f t="shared" si="30"/>
        <v>5985</v>
      </c>
    </row>
    <row r="570" spans="1:19">
      <c r="A570" s="9">
        <v>28450</v>
      </c>
      <c r="B570" s="9">
        <v>0</v>
      </c>
      <c r="C570" s="9">
        <v>2122</v>
      </c>
      <c r="D570" s="9">
        <v>3994</v>
      </c>
      <c r="E570" s="9">
        <v>4734</v>
      </c>
      <c r="F570" s="9">
        <v>0</v>
      </c>
      <c r="G570" s="9">
        <v>3063</v>
      </c>
      <c r="H570" s="9">
        <v>5234</v>
      </c>
      <c r="I570" s="9">
        <v>5974</v>
      </c>
      <c r="K570" s="9">
        <f t="shared" si="29"/>
        <v>28475</v>
      </c>
      <c r="L570" s="17">
        <f t="shared" si="30"/>
        <v>0</v>
      </c>
      <c r="M570" s="17">
        <f t="shared" si="30"/>
        <v>2122</v>
      </c>
      <c r="N570" s="17">
        <f t="shared" si="30"/>
        <v>3994</v>
      </c>
      <c r="O570" s="17">
        <f t="shared" si="30"/>
        <v>4734</v>
      </c>
      <c r="P570" s="17">
        <f t="shared" si="30"/>
        <v>0</v>
      </c>
      <c r="Q570" s="17">
        <f t="shared" si="30"/>
        <v>3063</v>
      </c>
      <c r="R570" s="17">
        <f t="shared" si="30"/>
        <v>5234</v>
      </c>
      <c r="S570" s="17">
        <f t="shared" si="30"/>
        <v>5974</v>
      </c>
    </row>
    <row r="571" spans="1:19">
      <c r="A571" s="9">
        <v>28500</v>
      </c>
      <c r="B571" s="9">
        <v>0</v>
      </c>
      <c r="C571" s="9">
        <v>2114</v>
      </c>
      <c r="D571" s="9">
        <v>3984</v>
      </c>
      <c r="E571" s="9">
        <v>4724</v>
      </c>
      <c r="F571" s="9">
        <v>0</v>
      </c>
      <c r="G571" s="9">
        <v>3055</v>
      </c>
      <c r="H571" s="9">
        <v>5224</v>
      </c>
      <c r="I571" s="9">
        <v>5964</v>
      </c>
      <c r="K571" s="9">
        <f t="shared" si="29"/>
        <v>28525</v>
      </c>
      <c r="L571" s="17">
        <f t="shared" si="30"/>
        <v>0</v>
      </c>
      <c r="M571" s="17">
        <f t="shared" si="30"/>
        <v>2114</v>
      </c>
      <c r="N571" s="17">
        <f t="shared" si="30"/>
        <v>3984</v>
      </c>
      <c r="O571" s="17">
        <f t="shared" si="30"/>
        <v>4724</v>
      </c>
      <c r="P571" s="17">
        <f t="shared" si="30"/>
        <v>0</v>
      </c>
      <c r="Q571" s="17">
        <f t="shared" si="30"/>
        <v>3055</v>
      </c>
      <c r="R571" s="17">
        <f t="shared" si="30"/>
        <v>5224</v>
      </c>
      <c r="S571" s="17">
        <f t="shared" si="30"/>
        <v>5964</v>
      </c>
    </row>
    <row r="572" spans="1:19">
      <c r="A572" s="9">
        <v>28550</v>
      </c>
      <c r="B572" s="9">
        <v>0</v>
      </c>
      <c r="C572" s="9">
        <v>2106</v>
      </c>
      <c r="D572" s="9">
        <v>3973</v>
      </c>
      <c r="E572" s="9">
        <v>4713</v>
      </c>
      <c r="F572" s="9">
        <v>0</v>
      </c>
      <c r="G572" s="9">
        <v>3047</v>
      </c>
      <c r="H572" s="9">
        <v>5213</v>
      </c>
      <c r="I572" s="9">
        <v>5953</v>
      </c>
      <c r="K572" s="9">
        <f t="shared" si="29"/>
        <v>28575</v>
      </c>
      <c r="L572" s="17">
        <f t="shared" si="30"/>
        <v>0</v>
      </c>
      <c r="M572" s="17">
        <f t="shared" si="30"/>
        <v>2106</v>
      </c>
      <c r="N572" s="17">
        <f t="shared" si="30"/>
        <v>3973</v>
      </c>
      <c r="O572" s="17">
        <f t="shared" si="30"/>
        <v>4713</v>
      </c>
      <c r="P572" s="17">
        <f t="shared" si="30"/>
        <v>0</v>
      </c>
      <c r="Q572" s="17">
        <f t="shared" si="30"/>
        <v>3047</v>
      </c>
      <c r="R572" s="17">
        <f t="shared" si="30"/>
        <v>5213</v>
      </c>
      <c r="S572" s="17">
        <f t="shared" si="30"/>
        <v>5953</v>
      </c>
    </row>
    <row r="573" spans="1:19">
      <c r="A573" s="9">
        <v>28600</v>
      </c>
      <c r="B573" s="9">
        <v>0</v>
      </c>
      <c r="C573" s="9">
        <v>2098</v>
      </c>
      <c r="D573" s="9">
        <v>3962</v>
      </c>
      <c r="E573" s="9">
        <v>4702</v>
      </c>
      <c r="F573" s="9">
        <v>0</v>
      </c>
      <c r="G573" s="9">
        <v>3039</v>
      </c>
      <c r="H573" s="9">
        <v>5203</v>
      </c>
      <c r="I573" s="9">
        <v>5943</v>
      </c>
      <c r="K573" s="9">
        <f t="shared" si="29"/>
        <v>28625</v>
      </c>
      <c r="L573" s="17">
        <f t="shared" si="30"/>
        <v>0</v>
      </c>
      <c r="M573" s="17">
        <f t="shared" si="30"/>
        <v>2098</v>
      </c>
      <c r="N573" s="17">
        <f t="shared" si="30"/>
        <v>3962</v>
      </c>
      <c r="O573" s="17">
        <f t="shared" si="30"/>
        <v>4702</v>
      </c>
      <c r="P573" s="17">
        <f t="shared" si="30"/>
        <v>0</v>
      </c>
      <c r="Q573" s="17">
        <f t="shared" si="30"/>
        <v>3039</v>
      </c>
      <c r="R573" s="17">
        <f t="shared" si="30"/>
        <v>5203</v>
      </c>
      <c r="S573" s="17">
        <f t="shared" si="30"/>
        <v>5943</v>
      </c>
    </row>
    <row r="574" spans="1:19">
      <c r="A574" s="9">
        <v>28650</v>
      </c>
      <c r="B574" s="9">
        <v>0</v>
      </c>
      <c r="C574" s="9">
        <v>2090</v>
      </c>
      <c r="D574" s="9">
        <v>3952</v>
      </c>
      <c r="E574" s="9">
        <v>4692</v>
      </c>
      <c r="F574" s="9">
        <v>0</v>
      </c>
      <c r="G574" s="9">
        <v>3031</v>
      </c>
      <c r="H574" s="9">
        <v>5192</v>
      </c>
      <c r="I574" s="9">
        <v>5932</v>
      </c>
      <c r="K574" s="9">
        <f t="shared" si="29"/>
        <v>28675</v>
      </c>
      <c r="L574" s="17">
        <f t="shared" si="30"/>
        <v>0</v>
      </c>
      <c r="M574" s="17">
        <f t="shared" si="30"/>
        <v>2090</v>
      </c>
      <c r="N574" s="17">
        <f t="shared" si="30"/>
        <v>3952</v>
      </c>
      <c r="O574" s="17">
        <f t="shared" si="30"/>
        <v>4692</v>
      </c>
      <c r="P574" s="17">
        <f t="shared" si="30"/>
        <v>0</v>
      </c>
      <c r="Q574" s="17">
        <f t="shared" si="30"/>
        <v>3031</v>
      </c>
      <c r="R574" s="17">
        <f t="shared" si="30"/>
        <v>5192</v>
      </c>
      <c r="S574" s="17">
        <f t="shared" si="30"/>
        <v>5932</v>
      </c>
    </row>
    <row r="575" spans="1:19">
      <c r="A575" s="9">
        <v>28700</v>
      </c>
      <c r="B575" s="9">
        <v>0</v>
      </c>
      <c r="C575" s="9">
        <v>2082</v>
      </c>
      <c r="D575" s="9">
        <v>3941</v>
      </c>
      <c r="E575" s="9">
        <v>4681</v>
      </c>
      <c r="F575" s="9">
        <v>0</v>
      </c>
      <c r="G575" s="9">
        <v>3024</v>
      </c>
      <c r="H575" s="9">
        <v>5182</v>
      </c>
      <c r="I575" s="9">
        <v>5922</v>
      </c>
      <c r="K575" s="9">
        <f t="shared" si="29"/>
        <v>28725</v>
      </c>
      <c r="L575" s="17">
        <f t="shared" si="30"/>
        <v>0</v>
      </c>
      <c r="M575" s="17">
        <f t="shared" si="30"/>
        <v>2082</v>
      </c>
      <c r="N575" s="17">
        <f t="shared" si="30"/>
        <v>3941</v>
      </c>
      <c r="O575" s="17">
        <f t="shared" si="30"/>
        <v>4681</v>
      </c>
      <c r="P575" s="17">
        <f t="shared" si="30"/>
        <v>0</v>
      </c>
      <c r="Q575" s="17">
        <f t="shared" si="30"/>
        <v>3024</v>
      </c>
      <c r="R575" s="17">
        <f t="shared" si="30"/>
        <v>5182</v>
      </c>
      <c r="S575" s="17">
        <f t="shared" si="30"/>
        <v>5922</v>
      </c>
    </row>
    <row r="576" spans="1:19">
      <c r="A576" s="9">
        <v>28750</v>
      </c>
      <c r="B576" s="9">
        <v>0</v>
      </c>
      <c r="C576" s="9">
        <v>2074</v>
      </c>
      <c r="D576" s="9">
        <v>3931</v>
      </c>
      <c r="E576" s="9">
        <v>4671</v>
      </c>
      <c r="F576" s="9">
        <v>0</v>
      </c>
      <c r="G576" s="9">
        <v>3016</v>
      </c>
      <c r="H576" s="9">
        <v>5171</v>
      </c>
      <c r="I576" s="9">
        <v>5911</v>
      </c>
      <c r="K576" s="9">
        <f t="shared" si="29"/>
        <v>28775</v>
      </c>
      <c r="L576" s="17">
        <f t="shared" si="30"/>
        <v>0</v>
      </c>
      <c r="M576" s="17">
        <f t="shared" si="30"/>
        <v>2074</v>
      </c>
      <c r="N576" s="17">
        <f t="shared" si="30"/>
        <v>3931</v>
      </c>
      <c r="O576" s="17">
        <f t="shared" si="30"/>
        <v>4671</v>
      </c>
      <c r="P576" s="17">
        <f t="shared" si="30"/>
        <v>0</v>
      </c>
      <c r="Q576" s="17">
        <f t="shared" si="30"/>
        <v>3016</v>
      </c>
      <c r="R576" s="17">
        <f t="shared" si="30"/>
        <v>5171</v>
      </c>
      <c r="S576" s="17">
        <f t="shared" si="30"/>
        <v>5911</v>
      </c>
    </row>
    <row r="577" spans="1:19">
      <c r="A577" s="9">
        <v>28800</v>
      </c>
      <c r="B577" s="9">
        <v>0</v>
      </c>
      <c r="C577" s="9">
        <v>2066</v>
      </c>
      <c r="D577" s="9">
        <v>3920</v>
      </c>
      <c r="E577" s="9">
        <v>4660</v>
      </c>
      <c r="F577" s="9">
        <v>0</v>
      </c>
      <c r="G577" s="9">
        <v>3008</v>
      </c>
      <c r="H577" s="9">
        <v>5161</v>
      </c>
      <c r="I577" s="9">
        <v>5901</v>
      </c>
      <c r="K577" s="9">
        <f t="shared" si="29"/>
        <v>28825</v>
      </c>
      <c r="L577" s="17">
        <f t="shared" si="30"/>
        <v>0</v>
      </c>
      <c r="M577" s="17">
        <f t="shared" si="30"/>
        <v>2066</v>
      </c>
      <c r="N577" s="17">
        <f t="shared" si="30"/>
        <v>3920</v>
      </c>
      <c r="O577" s="17">
        <f t="shared" si="30"/>
        <v>4660</v>
      </c>
      <c r="P577" s="17">
        <f t="shared" si="30"/>
        <v>0</v>
      </c>
      <c r="Q577" s="17">
        <f t="shared" si="30"/>
        <v>3008</v>
      </c>
      <c r="R577" s="17">
        <f t="shared" si="30"/>
        <v>5161</v>
      </c>
      <c r="S577" s="17">
        <f t="shared" si="30"/>
        <v>5901</v>
      </c>
    </row>
    <row r="578" spans="1:19">
      <c r="A578" s="9">
        <v>28850</v>
      </c>
      <c r="B578" s="9">
        <v>0</v>
      </c>
      <c r="C578" s="9">
        <v>2058</v>
      </c>
      <c r="D578" s="9">
        <v>3910</v>
      </c>
      <c r="E578" s="9">
        <v>4650</v>
      </c>
      <c r="F578" s="9">
        <v>0</v>
      </c>
      <c r="G578" s="9">
        <v>3000</v>
      </c>
      <c r="H578" s="9">
        <v>5150</v>
      </c>
      <c r="I578" s="9">
        <v>5890</v>
      </c>
      <c r="K578" s="9">
        <f t="shared" ref="K578:K641" si="31">50*ROUND((A578-25)/50,0)+25</f>
        <v>28875</v>
      </c>
      <c r="L578" s="17">
        <f t="shared" si="30"/>
        <v>0</v>
      </c>
      <c r="M578" s="17">
        <f t="shared" si="30"/>
        <v>2058</v>
      </c>
      <c r="N578" s="17">
        <f t="shared" si="30"/>
        <v>3910</v>
      </c>
      <c r="O578" s="17">
        <f t="shared" si="30"/>
        <v>4650</v>
      </c>
      <c r="P578" s="17">
        <f t="shared" si="30"/>
        <v>0</v>
      </c>
      <c r="Q578" s="17">
        <f t="shared" si="30"/>
        <v>3000</v>
      </c>
      <c r="R578" s="17">
        <f t="shared" si="30"/>
        <v>5150</v>
      </c>
      <c r="S578" s="17">
        <f t="shared" si="30"/>
        <v>5890</v>
      </c>
    </row>
    <row r="579" spans="1:19">
      <c r="A579" s="9">
        <v>28900</v>
      </c>
      <c r="B579" s="9">
        <v>0</v>
      </c>
      <c r="C579" s="9">
        <v>2050</v>
      </c>
      <c r="D579" s="9">
        <v>3899</v>
      </c>
      <c r="E579" s="9">
        <v>4639</v>
      </c>
      <c r="F579" s="9">
        <v>0</v>
      </c>
      <c r="G579" s="9">
        <v>2992</v>
      </c>
      <c r="H579" s="9">
        <v>5140</v>
      </c>
      <c r="I579" s="9">
        <v>5880</v>
      </c>
      <c r="K579" s="9">
        <f t="shared" si="31"/>
        <v>28925</v>
      </c>
      <c r="L579" s="17">
        <f t="shared" si="30"/>
        <v>0</v>
      </c>
      <c r="M579" s="17">
        <f t="shared" si="30"/>
        <v>2050</v>
      </c>
      <c r="N579" s="17">
        <f t="shared" si="30"/>
        <v>3899</v>
      </c>
      <c r="O579" s="17">
        <f t="shared" si="30"/>
        <v>4639</v>
      </c>
      <c r="P579" s="17">
        <f t="shared" si="30"/>
        <v>0</v>
      </c>
      <c r="Q579" s="17">
        <f t="shared" si="30"/>
        <v>2992</v>
      </c>
      <c r="R579" s="17">
        <f t="shared" si="30"/>
        <v>5140</v>
      </c>
      <c r="S579" s="17">
        <f t="shared" si="30"/>
        <v>5880</v>
      </c>
    </row>
    <row r="580" spans="1:19">
      <c r="A580" s="9">
        <v>28950</v>
      </c>
      <c r="B580" s="9">
        <v>0</v>
      </c>
      <c r="C580" s="9">
        <v>2042</v>
      </c>
      <c r="D580" s="9">
        <v>3889</v>
      </c>
      <c r="E580" s="9">
        <v>4629</v>
      </c>
      <c r="F580" s="9">
        <v>0</v>
      </c>
      <c r="G580" s="9">
        <v>2984</v>
      </c>
      <c r="H580" s="9">
        <v>5129</v>
      </c>
      <c r="I580" s="9">
        <v>5869</v>
      </c>
      <c r="K580" s="9">
        <f t="shared" si="31"/>
        <v>28975</v>
      </c>
      <c r="L580" s="17">
        <f t="shared" si="30"/>
        <v>0</v>
      </c>
      <c r="M580" s="17">
        <f t="shared" si="30"/>
        <v>2042</v>
      </c>
      <c r="N580" s="17">
        <f t="shared" si="30"/>
        <v>3889</v>
      </c>
      <c r="O580" s="17">
        <f t="shared" si="30"/>
        <v>4629</v>
      </c>
      <c r="P580" s="17">
        <f t="shared" si="30"/>
        <v>0</v>
      </c>
      <c r="Q580" s="17">
        <f t="shared" si="30"/>
        <v>2984</v>
      </c>
      <c r="R580" s="17">
        <f t="shared" si="30"/>
        <v>5129</v>
      </c>
      <c r="S580" s="17">
        <f t="shared" si="30"/>
        <v>5869</v>
      </c>
    </row>
    <row r="581" spans="1:19">
      <c r="A581" s="9">
        <v>29000</v>
      </c>
      <c r="B581" s="9">
        <v>0</v>
      </c>
      <c r="C581" s="9">
        <v>2034</v>
      </c>
      <c r="D581" s="9">
        <v>3878</v>
      </c>
      <c r="E581" s="9">
        <v>4618</v>
      </c>
      <c r="F581" s="9">
        <v>0</v>
      </c>
      <c r="G581" s="9">
        <v>2976</v>
      </c>
      <c r="H581" s="9">
        <v>5119</v>
      </c>
      <c r="I581" s="9">
        <v>5859</v>
      </c>
      <c r="K581" s="9">
        <f t="shared" si="31"/>
        <v>29025</v>
      </c>
      <c r="L581" s="17">
        <f t="shared" si="30"/>
        <v>0</v>
      </c>
      <c r="M581" s="17">
        <f t="shared" si="30"/>
        <v>2034</v>
      </c>
      <c r="N581" s="17">
        <f t="shared" si="30"/>
        <v>3878</v>
      </c>
      <c r="O581" s="17">
        <f t="shared" si="30"/>
        <v>4618</v>
      </c>
      <c r="P581" s="17">
        <f t="shared" si="30"/>
        <v>0</v>
      </c>
      <c r="Q581" s="17">
        <f t="shared" si="30"/>
        <v>2976</v>
      </c>
      <c r="R581" s="17">
        <f t="shared" si="30"/>
        <v>5119</v>
      </c>
      <c r="S581" s="17">
        <f t="shared" si="30"/>
        <v>5859</v>
      </c>
    </row>
    <row r="582" spans="1:19">
      <c r="A582" s="9">
        <v>29050</v>
      </c>
      <c r="B582" s="9">
        <v>0</v>
      </c>
      <c r="C582" s="9">
        <v>2026</v>
      </c>
      <c r="D582" s="9">
        <v>3868</v>
      </c>
      <c r="E582" s="9">
        <v>4608</v>
      </c>
      <c r="F582" s="9">
        <v>0</v>
      </c>
      <c r="G582" s="9">
        <v>2968</v>
      </c>
      <c r="H582" s="9">
        <v>5108</v>
      </c>
      <c r="I582" s="9">
        <v>5848</v>
      </c>
      <c r="K582" s="9">
        <f t="shared" si="31"/>
        <v>29075</v>
      </c>
      <c r="L582" s="17">
        <f t="shared" si="30"/>
        <v>0</v>
      </c>
      <c r="M582" s="17">
        <f t="shared" si="30"/>
        <v>2026</v>
      </c>
      <c r="N582" s="17">
        <f t="shared" si="30"/>
        <v>3868</v>
      </c>
      <c r="O582" s="17">
        <f t="shared" si="30"/>
        <v>4608</v>
      </c>
      <c r="P582" s="17">
        <f t="shared" si="30"/>
        <v>0</v>
      </c>
      <c r="Q582" s="17">
        <f t="shared" si="30"/>
        <v>2968</v>
      </c>
      <c r="R582" s="17">
        <f t="shared" si="30"/>
        <v>5108</v>
      </c>
      <c r="S582" s="17">
        <f t="shared" si="30"/>
        <v>5848</v>
      </c>
    </row>
    <row r="583" spans="1:19">
      <c r="A583" s="9">
        <v>29100</v>
      </c>
      <c r="B583" s="9">
        <v>0</v>
      </c>
      <c r="C583" s="9">
        <v>2018</v>
      </c>
      <c r="D583" s="9">
        <v>3857</v>
      </c>
      <c r="E583" s="9">
        <v>4597</v>
      </c>
      <c r="F583" s="9">
        <v>0</v>
      </c>
      <c r="G583" s="9">
        <v>2960</v>
      </c>
      <c r="H583" s="9">
        <v>5098</v>
      </c>
      <c r="I583" s="9">
        <v>5838</v>
      </c>
      <c r="K583" s="9">
        <f t="shared" si="31"/>
        <v>29125</v>
      </c>
      <c r="L583" s="17">
        <f t="shared" si="30"/>
        <v>0</v>
      </c>
      <c r="M583" s="17">
        <f t="shared" si="30"/>
        <v>2018</v>
      </c>
      <c r="N583" s="17">
        <f t="shared" si="30"/>
        <v>3857</v>
      </c>
      <c r="O583" s="17">
        <f t="shared" si="30"/>
        <v>4597</v>
      </c>
      <c r="P583" s="17">
        <f t="shared" si="30"/>
        <v>0</v>
      </c>
      <c r="Q583" s="17">
        <f t="shared" si="30"/>
        <v>2960</v>
      </c>
      <c r="R583" s="17">
        <f t="shared" si="30"/>
        <v>5098</v>
      </c>
      <c r="S583" s="17">
        <f t="shared" si="30"/>
        <v>5838</v>
      </c>
    </row>
    <row r="584" spans="1:19">
      <c r="A584" s="9">
        <v>29150</v>
      </c>
      <c r="B584" s="9">
        <v>0</v>
      </c>
      <c r="C584" s="9">
        <v>2010</v>
      </c>
      <c r="D584" s="9">
        <v>3847</v>
      </c>
      <c r="E584" s="9">
        <v>4587</v>
      </c>
      <c r="F584" s="9">
        <v>0</v>
      </c>
      <c r="G584" s="9">
        <v>2952</v>
      </c>
      <c r="H584" s="9">
        <v>5087</v>
      </c>
      <c r="I584" s="9">
        <v>5827</v>
      </c>
      <c r="K584" s="9">
        <f t="shared" si="31"/>
        <v>29175</v>
      </c>
      <c r="L584" s="17">
        <f t="shared" si="30"/>
        <v>0</v>
      </c>
      <c r="M584" s="17">
        <f t="shared" si="30"/>
        <v>2010</v>
      </c>
      <c r="N584" s="17">
        <f t="shared" si="30"/>
        <v>3847</v>
      </c>
      <c r="O584" s="17">
        <f t="shared" si="30"/>
        <v>4587</v>
      </c>
      <c r="P584" s="17">
        <f t="shared" si="30"/>
        <v>0</v>
      </c>
      <c r="Q584" s="17">
        <f t="shared" si="30"/>
        <v>2952</v>
      </c>
      <c r="R584" s="17">
        <f t="shared" si="30"/>
        <v>5087</v>
      </c>
      <c r="S584" s="17">
        <f t="shared" si="30"/>
        <v>5827</v>
      </c>
    </row>
    <row r="585" spans="1:19">
      <c r="A585" s="9">
        <v>29200</v>
      </c>
      <c r="B585" s="9">
        <v>0</v>
      </c>
      <c r="C585" s="9">
        <v>2002</v>
      </c>
      <c r="D585" s="9">
        <v>3836</v>
      </c>
      <c r="E585" s="9">
        <v>4576</v>
      </c>
      <c r="F585" s="9">
        <v>0</v>
      </c>
      <c r="G585" s="9">
        <v>2944</v>
      </c>
      <c r="H585" s="9">
        <v>5077</v>
      </c>
      <c r="I585" s="9">
        <v>5817</v>
      </c>
      <c r="K585" s="9">
        <f t="shared" si="31"/>
        <v>29225</v>
      </c>
      <c r="L585" s="17">
        <f t="shared" si="30"/>
        <v>0</v>
      </c>
      <c r="M585" s="17">
        <f t="shared" si="30"/>
        <v>2002</v>
      </c>
      <c r="N585" s="17">
        <f t="shared" si="30"/>
        <v>3836</v>
      </c>
      <c r="O585" s="17">
        <f t="shared" si="30"/>
        <v>4576</v>
      </c>
      <c r="P585" s="17">
        <f t="shared" si="30"/>
        <v>0</v>
      </c>
      <c r="Q585" s="17">
        <f t="shared" si="30"/>
        <v>2944</v>
      </c>
      <c r="R585" s="17">
        <f t="shared" si="30"/>
        <v>5077</v>
      </c>
      <c r="S585" s="17">
        <f t="shared" si="30"/>
        <v>5817</v>
      </c>
    </row>
    <row r="586" spans="1:19">
      <c r="A586" s="9">
        <v>29250</v>
      </c>
      <c r="B586" s="9">
        <v>0</v>
      </c>
      <c r="C586" s="9">
        <v>1994</v>
      </c>
      <c r="D586" s="9">
        <v>3826</v>
      </c>
      <c r="E586" s="9">
        <v>4566</v>
      </c>
      <c r="F586" s="9">
        <v>0</v>
      </c>
      <c r="G586" s="9">
        <v>2936</v>
      </c>
      <c r="H586" s="9">
        <v>5066</v>
      </c>
      <c r="I586" s="9">
        <v>5806</v>
      </c>
      <c r="K586" s="9">
        <f t="shared" si="31"/>
        <v>29275</v>
      </c>
      <c r="L586" s="17">
        <f t="shared" si="30"/>
        <v>0</v>
      </c>
      <c r="M586" s="17">
        <f t="shared" si="30"/>
        <v>1994</v>
      </c>
      <c r="N586" s="17">
        <f t="shared" si="30"/>
        <v>3826</v>
      </c>
      <c r="O586" s="17">
        <f t="shared" si="30"/>
        <v>4566</v>
      </c>
      <c r="P586" s="17">
        <f t="shared" si="30"/>
        <v>0</v>
      </c>
      <c r="Q586" s="17">
        <f t="shared" si="30"/>
        <v>2936</v>
      </c>
      <c r="R586" s="17">
        <f t="shared" si="30"/>
        <v>5066</v>
      </c>
      <c r="S586" s="17">
        <f t="shared" si="30"/>
        <v>5806</v>
      </c>
    </row>
    <row r="587" spans="1:19">
      <c r="A587" s="9">
        <v>29300</v>
      </c>
      <c r="B587" s="9">
        <v>0</v>
      </c>
      <c r="C587" s="9">
        <v>1986</v>
      </c>
      <c r="D587" s="9">
        <v>3815</v>
      </c>
      <c r="E587" s="9">
        <v>4555</v>
      </c>
      <c r="F587" s="9">
        <v>0</v>
      </c>
      <c r="G587" s="9">
        <v>2928</v>
      </c>
      <c r="H587" s="9">
        <v>5055</v>
      </c>
      <c r="I587" s="9">
        <v>5795</v>
      </c>
      <c r="K587" s="9">
        <f t="shared" si="31"/>
        <v>29325</v>
      </c>
      <c r="L587" s="17">
        <f t="shared" si="30"/>
        <v>0</v>
      </c>
      <c r="M587" s="17">
        <f t="shared" si="30"/>
        <v>1986</v>
      </c>
      <c r="N587" s="17">
        <f t="shared" si="30"/>
        <v>3815</v>
      </c>
      <c r="O587" s="17">
        <f t="shared" si="30"/>
        <v>4555</v>
      </c>
      <c r="P587" s="17">
        <f t="shared" si="30"/>
        <v>0</v>
      </c>
      <c r="Q587" s="17">
        <f t="shared" si="30"/>
        <v>2928</v>
      </c>
      <c r="R587" s="17">
        <f t="shared" si="30"/>
        <v>5055</v>
      </c>
      <c r="S587" s="17">
        <f t="shared" si="30"/>
        <v>5795</v>
      </c>
    </row>
    <row r="588" spans="1:19">
      <c r="A588" s="9">
        <v>29350</v>
      </c>
      <c r="B588" s="9">
        <v>0</v>
      </c>
      <c r="C588" s="9">
        <v>1978</v>
      </c>
      <c r="D588" s="9">
        <v>3805</v>
      </c>
      <c r="E588" s="9">
        <v>4545</v>
      </c>
      <c r="F588" s="9">
        <v>0</v>
      </c>
      <c r="G588" s="9">
        <v>2920</v>
      </c>
      <c r="H588" s="9">
        <v>5045</v>
      </c>
      <c r="I588" s="9">
        <v>5785</v>
      </c>
      <c r="K588" s="9">
        <f t="shared" si="31"/>
        <v>29375</v>
      </c>
      <c r="L588" s="17">
        <f t="shared" si="30"/>
        <v>0</v>
      </c>
      <c r="M588" s="17">
        <f t="shared" si="30"/>
        <v>1978</v>
      </c>
      <c r="N588" s="17">
        <f t="shared" si="30"/>
        <v>3805</v>
      </c>
      <c r="O588" s="17">
        <f t="shared" si="30"/>
        <v>4545</v>
      </c>
      <c r="P588" s="17">
        <f t="shared" si="30"/>
        <v>0</v>
      </c>
      <c r="Q588" s="17">
        <f t="shared" si="30"/>
        <v>2920</v>
      </c>
      <c r="R588" s="17">
        <f t="shared" si="30"/>
        <v>5045</v>
      </c>
      <c r="S588" s="17">
        <f t="shared" si="30"/>
        <v>5785</v>
      </c>
    </row>
    <row r="589" spans="1:19">
      <c r="A589" s="9">
        <v>29400</v>
      </c>
      <c r="B589" s="9">
        <v>0</v>
      </c>
      <c r="C589" s="9">
        <v>1970</v>
      </c>
      <c r="D589" s="9">
        <v>3794</v>
      </c>
      <c r="E589" s="9">
        <v>4534</v>
      </c>
      <c r="F589" s="9">
        <v>0</v>
      </c>
      <c r="G589" s="9">
        <v>2912</v>
      </c>
      <c r="H589" s="9">
        <v>5034</v>
      </c>
      <c r="I589" s="9">
        <v>5774</v>
      </c>
      <c r="K589" s="9">
        <f t="shared" si="31"/>
        <v>29425</v>
      </c>
      <c r="L589" s="17">
        <f t="shared" si="30"/>
        <v>0</v>
      </c>
      <c r="M589" s="17">
        <f t="shared" si="30"/>
        <v>1970</v>
      </c>
      <c r="N589" s="17">
        <f t="shared" si="30"/>
        <v>3794</v>
      </c>
      <c r="O589" s="17">
        <f t="shared" si="30"/>
        <v>4534</v>
      </c>
      <c r="P589" s="17">
        <f t="shared" si="30"/>
        <v>0</v>
      </c>
      <c r="Q589" s="17">
        <f t="shared" si="30"/>
        <v>2912</v>
      </c>
      <c r="R589" s="17">
        <f t="shared" si="30"/>
        <v>5034</v>
      </c>
      <c r="S589" s="17">
        <f t="shared" si="30"/>
        <v>5774</v>
      </c>
    </row>
    <row r="590" spans="1:19">
      <c r="A590" s="9">
        <v>29450</v>
      </c>
      <c r="B590" s="9">
        <v>0</v>
      </c>
      <c r="C590" s="9">
        <v>1962</v>
      </c>
      <c r="D590" s="9">
        <v>3783</v>
      </c>
      <c r="E590" s="9">
        <v>4523</v>
      </c>
      <c r="F590" s="9">
        <v>0</v>
      </c>
      <c r="G590" s="9">
        <v>2904</v>
      </c>
      <c r="H590" s="9">
        <v>5024</v>
      </c>
      <c r="I590" s="9">
        <v>5764</v>
      </c>
      <c r="K590" s="9">
        <f t="shared" si="31"/>
        <v>29475</v>
      </c>
      <c r="L590" s="17">
        <f t="shared" si="30"/>
        <v>0</v>
      </c>
      <c r="M590" s="17">
        <f t="shared" si="30"/>
        <v>1962</v>
      </c>
      <c r="N590" s="17">
        <f t="shared" si="30"/>
        <v>3783</v>
      </c>
      <c r="O590" s="17">
        <f t="shared" si="30"/>
        <v>4523</v>
      </c>
      <c r="P590" s="17">
        <f t="shared" si="30"/>
        <v>0</v>
      </c>
      <c r="Q590" s="17">
        <f t="shared" si="30"/>
        <v>2904</v>
      </c>
      <c r="R590" s="17">
        <f t="shared" si="30"/>
        <v>5024</v>
      </c>
      <c r="S590" s="17">
        <f t="shared" si="30"/>
        <v>5764</v>
      </c>
    </row>
    <row r="591" spans="1:19">
      <c r="A591" s="9">
        <v>29500</v>
      </c>
      <c r="B591" s="9">
        <v>0</v>
      </c>
      <c r="C591" s="9">
        <v>1954</v>
      </c>
      <c r="D591" s="9">
        <v>3773</v>
      </c>
      <c r="E591" s="9">
        <v>4513</v>
      </c>
      <c r="F591" s="9">
        <v>0</v>
      </c>
      <c r="G591" s="9">
        <v>2896</v>
      </c>
      <c r="H591" s="9">
        <v>5013</v>
      </c>
      <c r="I591" s="9">
        <v>5753</v>
      </c>
      <c r="K591" s="9">
        <f t="shared" si="31"/>
        <v>29525</v>
      </c>
      <c r="L591" s="17">
        <f t="shared" si="30"/>
        <v>0</v>
      </c>
      <c r="M591" s="17">
        <f t="shared" si="30"/>
        <v>1954</v>
      </c>
      <c r="N591" s="17">
        <f t="shared" si="30"/>
        <v>3773</v>
      </c>
      <c r="O591" s="17">
        <f t="shared" si="30"/>
        <v>4513</v>
      </c>
      <c r="P591" s="17">
        <f t="shared" si="30"/>
        <v>0</v>
      </c>
      <c r="Q591" s="17">
        <f t="shared" si="30"/>
        <v>2896</v>
      </c>
      <c r="R591" s="17">
        <f t="shared" si="30"/>
        <v>5013</v>
      </c>
      <c r="S591" s="17">
        <f t="shared" si="30"/>
        <v>5753</v>
      </c>
    </row>
    <row r="592" spans="1:19">
      <c r="A592" s="9">
        <v>29550</v>
      </c>
      <c r="B592" s="9">
        <v>0</v>
      </c>
      <c r="C592" s="9">
        <v>1946</v>
      </c>
      <c r="D592" s="9">
        <v>3762</v>
      </c>
      <c r="E592" s="9">
        <v>4502</v>
      </c>
      <c r="F592" s="9">
        <v>0</v>
      </c>
      <c r="G592" s="9">
        <v>2888</v>
      </c>
      <c r="H592" s="9">
        <v>5003</v>
      </c>
      <c r="I592" s="9">
        <v>5743</v>
      </c>
      <c r="K592" s="9">
        <f t="shared" si="31"/>
        <v>29575</v>
      </c>
      <c r="L592" s="17">
        <f t="shared" si="30"/>
        <v>0</v>
      </c>
      <c r="M592" s="17">
        <f t="shared" si="30"/>
        <v>1946</v>
      </c>
      <c r="N592" s="17">
        <f t="shared" si="30"/>
        <v>3762</v>
      </c>
      <c r="O592" s="17">
        <f t="shared" si="30"/>
        <v>4502</v>
      </c>
      <c r="P592" s="17">
        <f t="shared" si="30"/>
        <v>0</v>
      </c>
      <c r="Q592" s="17">
        <f t="shared" si="30"/>
        <v>2888</v>
      </c>
      <c r="R592" s="17">
        <f t="shared" si="30"/>
        <v>5003</v>
      </c>
      <c r="S592" s="17">
        <f t="shared" si="30"/>
        <v>5743</v>
      </c>
    </row>
    <row r="593" spans="1:19">
      <c r="A593" s="9">
        <v>29600</v>
      </c>
      <c r="B593" s="9">
        <v>0</v>
      </c>
      <c r="C593" s="9">
        <v>1938</v>
      </c>
      <c r="D593" s="9">
        <v>3752</v>
      </c>
      <c r="E593" s="9">
        <v>4492</v>
      </c>
      <c r="F593" s="9">
        <v>0</v>
      </c>
      <c r="G593" s="9">
        <v>2880</v>
      </c>
      <c r="H593" s="9">
        <v>4992</v>
      </c>
      <c r="I593" s="9">
        <v>5732</v>
      </c>
      <c r="K593" s="9">
        <f t="shared" si="31"/>
        <v>29625</v>
      </c>
      <c r="L593" s="17">
        <f t="shared" si="30"/>
        <v>0</v>
      </c>
      <c r="M593" s="17">
        <f t="shared" si="30"/>
        <v>1938</v>
      </c>
      <c r="N593" s="17">
        <f t="shared" si="30"/>
        <v>3752</v>
      </c>
      <c r="O593" s="17">
        <f t="shared" si="30"/>
        <v>4492</v>
      </c>
      <c r="P593" s="17">
        <f t="shared" si="30"/>
        <v>0</v>
      </c>
      <c r="Q593" s="17">
        <f t="shared" si="30"/>
        <v>2880</v>
      </c>
      <c r="R593" s="17">
        <f t="shared" si="30"/>
        <v>4992</v>
      </c>
      <c r="S593" s="17">
        <f t="shared" si="30"/>
        <v>5732</v>
      </c>
    </row>
    <row r="594" spans="1:19">
      <c r="A594" s="9">
        <v>29650</v>
      </c>
      <c r="B594" s="9">
        <v>0</v>
      </c>
      <c r="C594" s="9">
        <v>1930</v>
      </c>
      <c r="D594" s="9">
        <v>3741</v>
      </c>
      <c r="E594" s="9">
        <v>4481</v>
      </c>
      <c r="F594" s="9">
        <v>0</v>
      </c>
      <c r="G594" s="9">
        <v>2872</v>
      </c>
      <c r="H594" s="9">
        <v>4982</v>
      </c>
      <c r="I594" s="9">
        <v>5722</v>
      </c>
      <c r="K594" s="9">
        <f t="shared" si="31"/>
        <v>29675</v>
      </c>
      <c r="L594" s="17">
        <f t="shared" si="30"/>
        <v>0</v>
      </c>
      <c r="M594" s="17">
        <f t="shared" si="30"/>
        <v>1930</v>
      </c>
      <c r="N594" s="17">
        <f t="shared" si="30"/>
        <v>3741</v>
      </c>
      <c r="O594" s="17">
        <f t="shared" si="30"/>
        <v>4481</v>
      </c>
      <c r="P594" s="17">
        <f t="shared" si="30"/>
        <v>0</v>
      </c>
      <c r="Q594" s="17">
        <f t="shared" si="30"/>
        <v>2872</v>
      </c>
      <c r="R594" s="17">
        <f t="shared" si="30"/>
        <v>4982</v>
      </c>
      <c r="S594" s="17">
        <f t="shared" ref="S594:S657" si="32">ROUND(IF($K594&lt;0,0,IF($K594&lt;AB$1,AB$2*$K594,IF($K594&lt;AB$4,AB$3,IF($K594&lt;AB$6,AB$3-AB$5*($K594-AB$4),0)))),0)</f>
        <v>5722</v>
      </c>
    </row>
    <row r="595" spans="1:19">
      <c r="A595" s="9">
        <v>29700</v>
      </c>
      <c r="B595" s="9">
        <v>0</v>
      </c>
      <c r="C595" s="9">
        <v>1922</v>
      </c>
      <c r="D595" s="9">
        <v>3731</v>
      </c>
      <c r="E595" s="9">
        <v>4471</v>
      </c>
      <c r="F595" s="9">
        <v>0</v>
      </c>
      <c r="G595" s="9">
        <v>2864</v>
      </c>
      <c r="H595" s="9">
        <v>4971</v>
      </c>
      <c r="I595" s="9">
        <v>5711</v>
      </c>
      <c r="K595" s="9">
        <f t="shared" si="31"/>
        <v>29725</v>
      </c>
      <c r="L595" s="17">
        <f t="shared" ref="L595:R631" si="33">ROUND(IF($K595&lt;0,0,IF($K595&lt;U$1,U$2*$K595,IF($K595&lt;U$4,U$3,IF($K595&lt;U$6,U$3-U$5*($K595-U$4),0)))),0)</f>
        <v>0</v>
      </c>
      <c r="M595" s="17">
        <f t="shared" si="33"/>
        <v>1922</v>
      </c>
      <c r="N595" s="17">
        <f t="shared" si="33"/>
        <v>3731</v>
      </c>
      <c r="O595" s="17">
        <f t="shared" si="33"/>
        <v>4471</v>
      </c>
      <c r="P595" s="17">
        <f t="shared" si="33"/>
        <v>0</v>
      </c>
      <c r="Q595" s="17">
        <f t="shared" si="33"/>
        <v>2864</v>
      </c>
      <c r="R595" s="17">
        <f t="shared" si="33"/>
        <v>4971</v>
      </c>
      <c r="S595" s="17">
        <f t="shared" si="32"/>
        <v>5711</v>
      </c>
    </row>
    <row r="596" spans="1:19">
      <c r="A596" s="9">
        <v>29750</v>
      </c>
      <c r="B596" s="9">
        <v>0</v>
      </c>
      <c r="C596" s="9">
        <v>1914</v>
      </c>
      <c r="D596" s="9">
        <v>3720</v>
      </c>
      <c r="E596" s="9">
        <v>4460</v>
      </c>
      <c r="F596" s="9">
        <v>0</v>
      </c>
      <c r="G596" s="9">
        <v>2856</v>
      </c>
      <c r="H596" s="9">
        <v>4961</v>
      </c>
      <c r="I596" s="9">
        <v>5701</v>
      </c>
      <c r="K596" s="9">
        <f t="shared" si="31"/>
        <v>29775</v>
      </c>
      <c r="L596" s="17">
        <f t="shared" si="33"/>
        <v>0</v>
      </c>
      <c r="M596" s="17">
        <f t="shared" si="33"/>
        <v>1914</v>
      </c>
      <c r="N596" s="17">
        <f t="shared" si="33"/>
        <v>3720</v>
      </c>
      <c r="O596" s="17">
        <f t="shared" si="33"/>
        <v>4460</v>
      </c>
      <c r="P596" s="17">
        <f t="shared" si="33"/>
        <v>0</v>
      </c>
      <c r="Q596" s="17">
        <f t="shared" si="33"/>
        <v>2856</v>
      </c>
      <c r="R596" s="17">
        <f t="shared" si="33"/>
        <v>4961</v>
      </c>
      <c r="S596" s="17">
        <f t="shared" si="32"/>
        <v>5701</v>
      </c>
    </row>
    <row r="597" spans="1:19">
      <c r="A597" s="9">
        <v>29800</v>
      </c>
      <c r="B597" s="9">
        <v>0</v>
      </c>
      <c r="C597" s="9">
        <v>1906</v>
      </c>
      <c r="D597" s="9">
        <v>3710</v>
      </c>
      <c r="E597" s="9">
        <v>4450</v>
      </c>
      <c r="F597" s="9">
        <v>0</v>
      </c>
      <c r="G597" s="9">
        <v>2848</v>
      </c>
      <c r="H597" s="9">
        <v>4950</v>
      </c>
      <c r="I597" s="9">
        <v>5690</v>
      </c>
      <c r="K597" s="9">
        <f t="shared" si="31"/>
        <v>29825</v>
      </c>
      <c r="L597" s="17">
        <f t="shared" si="33"/>
        <v>0</v>
      </c>
      <c r="M597" s="17">
        <f t="shared" si="33"/>
        <v>1906</v>
      </c>
      <c r="N597" s="17">
        <f t="shared" si="33"/>
        <v>3710</v>
      </c>
      <c r="O597" s="17">
        <f t="shared" si="33"/>
        <v>4450</v>
      </c>
      <c r="P597" s="17">
        <f t="shared" si="33"/>
        <v>0</v>
      </c>
      <c r="Q597" s="17">
        <f t="shared" si="33"/>
        <v>2848</v>
      </c>
      <c r="R597" s="17">
        <f t="shared" si="33"/>
        <v>4950</v>
      </c>
      <c r="S597" s="17">
        <f t="shared" si="32"/>
        <v>5690</v>
      </c>
    </row>
    <row r="598" spans="1:19">
      <c r="A598" s="9">
        <v>29850</v>
      </c>
      <c r="B598" s="9">
        <v>0</v>
      </c>
      <c r="C598" s="9">
        <v>1899</v>
      </c>
      <c r="D598" s="9">
        <v>3699</v>
      </c>
      <c r="E598" s="9">
        <v>4439</v>
      </c>
      <c r="F598" s="9">
        <v>0</v>
      </c>
      <c r="G598" s="9">
        <v>2840</v>
      </c>
      <c r="H598" s="9">
        <v>4940</v>
      </c>
      <c r="I598" s="9">
        <v>5680</v>
      </c>
      <c r="K598" s="9">
        <f t="shared" si="31"/>
        <v>29875</v>
      </c>
      <c r="L598" s="17">
        <f t="shared" si="33"/>
        <v>0</v>
      </c>
      <c r="M598" s="17">
        <f t="shared" si="33"/>
        <v>1899</v>
      </c>
      <c r="N598" s="17">
        <f t="shared" si="33"/>
        <v>3699</v>
      </c>
      <c r="O598" s="17">
        <f t="shared" si="33"/>
        <v>4439</v>
      </c>
      <c r="P598" s="17">
        <f t="shared" si="33"/>
        <v>0</v>
      </c>
      <c r="Q598" s="17">
        <f t="shared" si="33"/>
        <v>2840</v>
      </c>
      <c r="R598" s="17">
        <f t="shared" si="33"/>
        <v>4940</v>
      </c>
      <c r="S598" s="17">
        <f t="shared" si="32"/>
        <v>5680</v>
      </c>
    </row>
    <row r="599" spans="1:19">
      <c r="A599" s="9">
        <v>29900</v>
      </c>
      <c r="B599" s="9">
        <v>0</v>
      </c>
      <c r="C599" s="9">
        <v>1891</v>
      </c>
      <c r="D599" s="9">
        <v>3689</v>
      </c>
      <c r="E599" s="9">
        <v>4429</v>
      </c>
      <c r="F599" s="9">
        <v>0</v>
      </c>
      <c r="G599" s="9">
        <v>2832</v>
      </c>
      <c r="H599" s="9">
        <v>4929</v>
      </c>
      <c r="I599" s="9">
        <v>5669</v>
      </c>
      <c r="K599" s="9">
        <f t="shared" si="31"/>
        <v>29925</v>
      </c>
      <c r="L599" s="17">
        <f t="shared" si="33"/>
        <v>0</v>
      </c>
      <c r="M599" s="17">
        <f t="shared" si="33"/>
        <v>1891</v>
      </c>
      <c r="N599" s="17">
        <f t="shared" si="33"/>
        <v>3689</v>
      </c>
      <c r="O599" s="17">
        <f t="shared" si="33"/>
        <v>4429</v>
      </c>
      <c r="P599" s="17">
        <f t="shared" si="33"/>
        <v>0</v>
      </c>
      <c r="Q599" s="17">
        <f t="shared" si="33"/>
        <v>2832</v>
      </c>
      <c r="R599" s="17">
        <f t="shared" si="33"/>
        <v>4929</v>
      </c>
      <c r="S599" s="17">
        <f t="shared" si="32"/>
        <v>5669</v>
      </c>
    </row>
    <row r="600" spans="1:19">
      <c r="A600" s="9">
        <v>29950</v>
      </c>
      <c r="B600" s="9">
        <v>0</v>
      </c>
      <c r="C600" s="9">
        <v>1883</v>
      </c>
      <c r="D600" s="9">
        <v>3678</v>
      </c>
      <c r="E600" s="9">
        <v>4418</v>
      </c>
      <c r="F600" s="9">
        <v>0</v>
      </c>
      <c r="G600" s="9">
        <v>2824</v>
      </c>
      <c r="H600" s="9">
        <v>4919</v>
      </c>
      <c r="I600" s="9">
        <v>5659</v>
      </c>
      <c r="K600" s="9">
        <f t="shared" si="31"/>
        <v>29975</v>
      </c>
      <c r="L600" s="17">
        <f t="shared" si="33"/>
        <v>0</v>
      </c>
      <c r="M600" s="17">
        <f t="shared" si="33"/>
        <v>1883</v>
      </c>
      <c r="N600" s="17">
        <f t="shared" si="33"/>
        <v>3678</v>
      </c>
      <c r="O600" s="17">
        <f t="shared" si="33"/>
        <v>4418</v>
      </c>
      <c r="P600" s="17">
        <f t="shared" si="33"/>
        <v>0</v>
      </c>
      <c r="Q600" s="17">
        <f t="shared" si="33"/>
        <v>2824</v>
      </c>
      <c r="R600" s="17">
        <f t="shared" si="33"/>
        <v>4919</v>
      </c>
      <c r="S600" s="17">
        <f t="shared" si="32"/>
        <v>5659</v>
      </c>
    </row>
    <row r="601" spans="1:19">
      <c r="A601" s="9">
        <v>30000</v>
      </c>
      <c r="B601" s="9">
        <v>0</v>
      </c>
      <c r="C601" s="9">
        <v>1875</v>
      </c>
      <c r="D601" s="9">
        <v>3668</v>
      </c>
      <c r="E601" s="9">
        <v>4408</v>
      </c>
      <c r="F601" s="9">
        <v>0</v>
      </c>
      <c r="G601" s="9">
        <v>2816</v>
      </c>
      <c r="H601" s="9">
        <v>4908</v>
      </c>
      <c r="I601" s="9">
        <v>5648</v>
      </c>
      <c r="K601" s="9">
        <f t="shared" si="31"/>
        <v>30025</v>
      </c>
      <c r="L601" s="17">
        <f t="shared" si="33"/>
        <v>0</v>
      </c>
      <c r="M601" s="17">
        <f t="shared" si="33"/>
        <v>1875</v>
      </c>
      <c r="N601" s="17">
        <f t="shared" si="33"/>
        <v>3668</v>
      </c>
      <c r="O601" s="17">
        <f t="shared" si="33"/>
        <v>4408</v>
      </c>
      <c r="P601" s="17">
        <f t="shared" si="33"/>
        <v>0</v>
      </c>
      <c r="Q601" s="17">
        <f t="shared" si="33"/>
        <v>2816</v>
      </c>
      <c r="R601" s="17">
        <f t="shared" si="33"/>
        <v>4908</v>
      </c>
      <c r="S601" s="17">
        <f t="shared" si="32"/>
        <v>5648</v>
      </c>
    </row>
    <row r="602" spans="1:19">
      <c r="A602" s="9">
        <v>30050</v>
      </c>
      <c r="B602" s="9">
        <v>0</v>
      </c>
      <c r="C602" s="9">
        <v>1867</v>
      </c>
      <c r="D602" s="9">
        <v>3657</v>
      </c>
      <c r="E602" s="9">
        <v>4397</v>
      </c>
      <c r="F602" s="9">
        <v>0</v>
      </c>
      <c r="G602" s="9">
        <v>2808</v>
      </c>
      <c r="H602" s="9">
        <v>4898</v>
      </c>
      <c r="I602" s="9">
        <v>5638</v>
      </c>
      <c r="K602" s="9">
        <f t="shared" si="31"/>
        <v>30075</v>
      </c>
      <c r="L602" s="17">
        <f t="shared" si="33"/>
        <v>0</v>
      </c>
      <c r="M602" s="17">
        <f t="shared" si="33"/>
        <v>1867</v>
      </c>
      <c r="N602" s="17">
        <f t="shared" si="33"/>
        <v>3657</v>
      </c>
      <c r="O602" s="17">
        <f t="shared" si="33"/>
        <v>4397</v>
      </c>
      <c r="P602" s="17">
        <f t="shared" si="33"/>
        <v>0</v>
      </c>
      <c r="Q602" s="17">
        <f t="shared" si="33"/>
        <v>2808</v>
      </c>
      <c r="R602" s="17">
        <f t="shared" si="33"/>
        <v>4898</v>
      </c>
      <c r="S602" s="17">
        <f t="shared" si="32"/>
        <v>5638</v>
      </c>
    </row>
    <row r="603" spans="1:19">
      <c r="A603" s="9">
        <v>30100</v>
      </c>
      <c r="B603" s="9">
        <v>0</v>
      </c>
      <c r="C603" s="9">
        <v>1859</v>
      </c>
      <c r="D603" s="9">
        <v>3647</v>
      </c>
      <c r="E603" s="9">
        <v>4387</v>
      </c>
      <c r="F603" s="9">
        <v>0</v>
      </c>
      <c r="G603" s="9">
        <v>2800</v>
      </c>
      <c r="H603" s="9">
        <v>4887</v>
      </c>
      <c r="I603" s="9">
        <v>5627</v>
      </c>
      <c r="K603" s="9">
        <f t="shared" si="31"/>
        <v>30125</v>
      </c>
      <c r="L603" s="17">
        <f t="shared" si="33"/>
        <v>0</v>
      </c>
      <c r="M603" s="17">
        <f t="shared" si="33"/>
        <v>1859</v>
      </c>
      <c r="N603" s="17">
        <f t="shared" si="33"/>
        <v>3647</v>
      </c>
      <c r="O603" s="17">
        <f t="shared" si="33"/>
        <v>4387</v>
      </c>
      <c r="P603" s="17">
        <f t="shared" si="33"/>
        <v>0</v>
      </c>
      <c r="Q603" s="17">
        <f t="shared" si="33"/>
        <v>2800</v>
      </c>
      <c r="R603" s="17">
        <f t="shared" si="33"/>
        <v>4887</v>
      </c>
      <c r="S603" s="17">
        <f t="shared" si="32"/>
        <v>5627</v>
      </c>
    </row>
    <row r="604" spans="1:19">
      <c r="A604" s="9">
        <v>30150</v>
      </c>
      <c r="B604" s="9">
        <v>0</v>
      </c>
      <c r="C604" s="9">
        <v>1851</v>
      </c>
      <c r="D604" s="9">
        <v>3636</v>
      </c>
      <c r="E604" s="9">
        <v>4376</v>
      </c>
      <c r="F604" s="9">
        <v>0</v>
      </c>
      <c r="G604" s="9">
        <v>2792</v>
      </c>
      <c r="H604" s="9">
        <v>4876</v>
      </c>
      <c r="I604" s="9">
        <v>5616</v>
      </c>
      <c r="K604" s="9">
        <f t="shared" si="31"/>
        <v>30175</v>
      </c>
      <c r="L604" s="17">
        <f t="shared" si="33"/>
        <v>0</v>
      </c>
      <c r="M604" s="17">
        <f t="shared" si="33"/>
        <v>1851</v>
      </c>
      <c r="N604" s="17">
        <f t="shared" si="33"/>
        <v>3636</v>
      </c>
      <c r="O604" s="17">
        <f t="shared" si="33"/>
        <v>4376</v>
      </c>
      <c r="P604" s="17">
        <f t="shared" si="33"/>
        <v>0</v>
      </c>
      <c r="Q604" s="17">
        <f t="shared" si="33"/>
        <v>2792</v>
      </c>
      <c r="R604" s="17">
        <f t="shared" si="33"/>
        <v>4876</v>
      </c>
      <c r="S604" s="17">
        <f t="shared" si="32"/>
        <v>5616</v>
      </c>
    </row>
    <row r="605" spans="1:19">
      <c r="A605" s="9">
        <v>30200</v>
      </c>
      <c r="B605" s="9">
        <v>0</v>
      </c>
      <c r="C605" s="9">
        <v>1843</v>
      </c>
      <c r="D605" s="9">
        <v>3626</v>
      </c>
      <c r="E605" s="9">
        <v>4366</v>
      </c>
      <c r="F605" s="9">
        <v>0</v>
      </c>
      <c r="G605" s="9">
        <v>2784</v>
      </c>
      <c r="H605" s="9">
        <v>4866</v>
      </c>
      <c r="I605" s="9">
        <v>5606</v>
      </c>
      <c r="K605" s="9">
        <f t="shared" si="31"/>
        <v>30225</v>
      </c>
      <c r="L605" s="17">
        <f t="shared" si="33"/>
        <v>0</v>
      </c>
      <c r="M605" s="17">
        <f t="shared" si="33"/>
        <v>1843</v>
      </c>
      <c r="N605" s="17">
        <f t="shared" si="33"/>
        <v>3626</v>
      </c>
      <c r="O605" s="17">
        <f t="shared" si="33"/>
        <v>4366</v>
      </c>
      <c r="P605" s="17">
        <f t="shared" si="33"/>
        <v>0</v>
      </c>
      <c r="Q605" s="17">
        <f t="shared" si="33"/>
        <v>2784</v>
      </c>
      <c r="R605" s="17">
        <f t="shared" si="33"/>
        <v>4866</v>
      </c>
      <c r="S605" s="17">
        <f t="shared" si="32"/>
        <v>5606</v>
      </c>
    </row>
    <row r="606" spans="1:19">
      <c r="A606" s="9">
        <v>30250</v>
      </c>
      <c r="B606" s="9">
        <v>0</v>
      </c>
      <c r="C606" s="9">
        <v>1835</v>
      </c>
      <c r="D606" s="9">
        <v>3615</v>
      </c>
      <c r="E606" s="9">
        <v>4355</v>
      </c>
      <c r="F606" s="9">
        <v>0</v>
      </c>
      <c r="G606" s="9">
        <v>2776</v>
      </c>
      <c r="H606" s="9">
        <v>4855</v>
      </c>
      <c r="I606" s="9">
        <v>5595</v>
      </c>
      <c r="K606" s="9">
        <f t="shared" si="31"/>
        <v>30275</v>
      </c>
      <c r="L606" s="17">
        <f t="shared" si="33"/>
        <v>0</v>
      </c>
      <c r="M606" s="17">
        <f t="shared" si="33"/>
        <v>1835</v>
      </c>
      <c r="N606" s="17">
        <f t="shared" si="33"/>
        <v>3615</v>
      </c>
      <c r="O606" s="17">
        <f t="shared" si="33"/>
        <v>4355</v>
      </c>
      <c r="P606" s="17">
        <f t="shared" si="33"/>
        <v>0</v>
      </c>
      <c r="Q606" s="17">
        <f t="shared" si="33"/>
        <v>2776</v>
      </c>
      <c r="R606" s="17">
        <f t="shared" si="33"/>
        <v>4855</v>
      </c>
      <c r="S606" s="17">
        <f t="shared" si="32"/>
        <v>5595</v>
      </c>
    </row>
    <row r="607" spans="1:19">
      <c r="A607" s="9">
        <v>30300</v>
      </c>
      <c r="B607" s="9">
        <v>0</v>
      </c>
      <c r="C607" s="9">
        <v>1827</v>
      </c>
      <c r="D607" s="9">
        <v>3604</v>
      </c>
      <c r="E607" s="9">
        <v>4344</v>
      </c>
      <c r="F607" s="9">
        <v>0</v>
      </c>
      <c r="G607" s="9">
        <v>2768</v>
      </c>
      <c r="H607" s="9">
        <v>4845</v>
      </c>
      <c r="I607" s="9">
        <v>5585</v>
      </c>
      <c r="K607" s="9">
        <f t="shared" si="31"/>
        <v>30325</v>
      </c>
      <c r="L607" s="17">
        <f t="shared" si="33"/>
        <v>0</v>
      </c>
      <c r="M607" s="17">
        <f t="shared" si="33"/>
        <v>1827</v>
      </c>
      <c r="N607" s="17">
        <f t="shared" si="33"/>
        <v>3604</v>
      </c>
      <c r="O607" s="17">
        <f t="shared" si="33"/>
        <v>4344</v>
      </c>
      <c r="P607" s="17">
        <f t="shared" si="33"/>
        <v>0</v>
      </c>
      <c r="Q607" s="17">
        <f t="shared" si="33"/>
        <v>2768</v>
      </c>
      <c r="R607" s="17">
        <f t="shared" si="33"/>
        <v>4845</v>
      </c>
      <c r="S607" s="17">
        <f t="shared" si="32"/>
        <v>5585</v>
      </c>
    </row>
    <row r="608" spans="1:19">
      <c r="A608" s="9">
        <v>30350</v>
      </c>
      <c r="B608" s="9">
        <v>0</v>
      </c>
      <c r="C608" s="9">
        <v>1819</v>
      </c>
      <c r="D608" s="9">
        <v>3594</v>
      </c>
      <c r="E608" s="9">
        <v>4334</v>
      </c>
      <c r="F608" s="9">
        <v>0</v>
      </c>
      <c r="G608" s="9">
        <v>2760</v>
      </c>
      <c r="H608" s="9">
        <v>4834</v>
      </c>
      <c r="I608" s="9">
        <v>5574</v>
      </c>
      <c r="K608" s="9">
        <f t="shared" si="31"/>
        <v>30375</v>
      </c>
      <c r="L608" s="17">
        <f t="shared" si="33"/>
        <v>0</v>
      </c>
      <c r="M608" s="17">
        <f t="shared" si="33"/>
        <v>1819</v>
      </c>
      <c r="N608" s="17">
        <f t="shared" si="33"/>
        <v>3594</v>
      </c>
      <c r="O608" s="17">
        <f t="shared" si="33"/>
        <v>4334</v>
      </c>
      <c r="P608" s="17">
        <f t="shared" si="33"/>
        <v>0</v>
      </c>
      <c r="Q608" s="17">
        <f t="shared" si="33"/>
        <v>2760</v>
      </c>
      <c r="R608" s="17">
        <f t="shared" si="33"/>
        <v>4834</v>
      </c>
      <c r="S608" s="17">
        <f t="shared" si="32"/>
        <v>5574</v>
      </c>
    </row>
    <row r="609" spans="1:19">
      <c r="A609" s="9">
        <v>30400</v>
      </c>
      <c r="B609" s="9">
        <v>0</v>
      </c>
      <c r="C609" s="9">
        <v>1811</v>
      </c>
      <c r="D609" s="9">
        <v>3583</v>
      </c>
      <c r="E609" s="9">
        <v>4323</v>
      </c>
      <c r="F609" s="9">
        <v>0</v>
      </c>
      <c r="G609" s="9">
        <v>2752</v>
      </c>
      <c r="H609" s="9">
        <v>4824</v>
      </c>
      <c r="I609" s="9">
        <v>5564</v>
      </c>
      <c r="K609" s="9">
        <f t="shared" si="31"/>
        <v>30425</v>
      </c>
      <c r="L609" s="17">
        <f t="shared" si="33"/>
        <v>0</v>
      </c>
      <c r="M609" s="17">
        <f t="shared" si="33"/>
        <v>1811</v>
      </c>
      <c r="N609" s="17">
        <f t="shared" si="33"/>
        <v>3583</v>
      </c>
      <c r="O609" s="17">
        <f t="shared" si="33"/>
        <v>4323</v>
      </c>
      <c r="P609" s="17">
        <f t="shared" si="33"/>
        <v>0</v>
      </c>
      <c r="Q609" s="17">
        <f t="shared" si="33"/>
        <v>2752</v>
      </c>
      <c r="R609" s="17">
        <f t="shared" si="33"/>
        <v>4824</v>
      </c>
      <c r="S609" s="17">
        <f t="shared" si="32"/>
        <v>5564</v>
      </c>
    </row>
    <row r="610" spans="1:19">
      <c r="A610" s="9">
        <v>30450</v>
      </c>
      <c r="B610" s="9">
        <v>0</v>
      </c>
      <c r="C610" s="9">
        <v>1803</v>
      </c>
      <c r="D610" s="9">
        <v>3573</v>
      </c>
      <c r="E610" s="9">
        <v>4313</v>
      </c>
      <c r="F610" s="9">
        <v>0</v>
      </c>
      <c r="G610" s="9">
        <v>2744</v>
      </c>
      <c r="H610" s="9">
        <v>4813</v>
      </c>
      <c r="I610" s="9">
        <v>5553</v>
      </c>
      <c r="K610" s="9">
        <f t="shared" si="31"/>
        <v>30475</v>
      </c>
      <c r="L610" s="17">
        <f t="shared" si="33"/>
        <v>0</v>
      </c>
      <c r="M610" s="17">
        <f t="shared" si="33"/>
        <v>1803</v>
      </c>
      <c r="N610" s="17">
        <f t="shared" si="33"/>
        <v>3573</v>
      </c>
      <c r="O610" s="17">
        <f t="shared" si="33"/>
        <v>4313</v>
      </c>
      <c r="P610" s="17">
        <f t="shared" si="33"/>
        <v>0</v>
      </c>
      <c r="Q610" s="17">
        <f t="shared" si="33"/>
        <v>2744</v>
      </c>
      <c r="R610" s="17">
        <f t="shared" si="33"/>
        <v>4813</v>
      </c>
      <c r="S610" s="17">
        <f t="shared" si="32"/>
        <v>5553</v>
      </c>
    </row>
    <row r="611" spans="1:19">
      <c r="A611" s="9">
        <v>30500</v>
      </c>
      <c r="B611" s="9">
        <v>0</v>
      </c>
      <c r="C611" s="9">
        <v>1795</v>
      </c>
      <c r="D611" s="9">
        <v>3562</v>
      </c>
      <c r="E611" s="9">
        <v>4302</v>
      </c>
      <c r="F611" s="9">
        <v>0</v>
      </c>
      <c r="G611" s="9">
        <v>2736</v>
      </c>
      <c r="H611" s="9">
        <v>4803</v>
      </c>
      <c r="I611" s="9">
        <v>5543</v>
      </c>
      <c r="K611" s="9">
        <f t="shared" si="31"/>
        <v>30525</v>
      </c>
      <c r="L611" s="17">
        <f t="shared" si="33"/>
        <v>0</v>
      </c>
      <c r="M611" s="17">
        <f t="shared" si="33"/>
        <v>1795</v>
      </c>
      <c r="N611" s="17">
        <f t="shared" si="33"/>
        <v>3562</v>
      </c>
      <c r="O611" s="17">
        <f t="shared" si="33"/>
        <v>4302</v>
      </c>
      <c r="P611" s="17">
        <f t="shared" si="33"/>
        <v>0</v>
      </c>
      <c r="Q611" s="17">
        <f t="shared" si="33"/>
        <v>2736</v>
      </c>
      <c r="R611" s="17">
        <f t="shared" si="33"/>
        <v>4803</v>
      </c>
      <c r="S611" s="17">
        <f t="shared" si="32"/>
        <v>5543</v>
      </c>
    </row>
    <row r="612" spans="1:19">
      <c r="A612" s="9">
        <v>30550</v>
      </c>
      <c r="B612" s="9">
        <v>0</v>
      </c>
      <c r="C612" s="9">
        <v>1787</v>
      </c>
      <c r="D612" s="9">
        <v>3552</v>
      </c>
      <c r="E612" s="9">
        <v>4292</v>
      </c>
      <c r="F612" s="9">
        <v>0</v>
      </c>
      <c r="G612" s="9">
        <v>2728</v>
      </c>
      <c r="H612" s="9">
        <v>4792</v>
      </c>
      <c r="I612" s="9">
        <v>5532</v>
      </c>
      <c r="K612" s="9">
        <f t="shared" si="31"/>
        <v>30575</v>
      </c>
      <c r="L612" s="17">
        <f t="shared" si="33"/>
        <v>0</v>
      </c>
      <c r="M612" s="17">
        <f t="shared" si="33"/>
        <v>1787</v>
      </c>
      <c r="N612" s="17">
        <f t="shared" si="33"/>
        <v>3552</v>
      </c>
      <c r="O612" s="17">
        <f t="shared" si="33"/>
        <v>4292</v>
      </c>
      <c r="P612" s="17">
        <f t="shared" si="33"/>
        <v>0</v>
      </c>
      <c r="Q612" s="17">
        <f t="shared" si="33"/>
        <v>2728</v>
      </c>
      <c r="R612" s="17">
        <f t="shared" si="33"/>
        <v>4792</v>
      </c>
      <c r="S612" s="17">
        <f t="shared" si="32"/>
        <v>5532</v>
      </c>
    </row>
    <row r="613" spans="1:19">
      <c r="A613" s="9">
        <v>30600</v>
      </c>
      <c r="B613" s="9">
        <v>0</v>
      </c>
      <c r="C613" s="9">
        <v>1779</v>
      </c>
      <c r="D613" s="9">
        <v>3541</v>
      </c>
      <c r="E613" s="9">
        <v>4281</v>
      </c>
      <c r="F613" s="9">
        <v>0</v>
      </c>
      <c r="G613" s="9">
        <v>2720</v>
      </c>
      <c r="H613" s="9">
        <v>4782</v>
      </c>
      <c r="I613" s="9">
        <v>5522</v>
      </c>
      <c r="K613" s="9">
        <f t="shared" si="31"/>
        <v>30625</v>
      </c>
      <c r="L613" s="17">
        <f t="shared" si="33"/>
        <v>0</v>
      </c>
      <c r="M613" s="17">
        <f t="shared" si="33"/>
        <v>1779</v>
      </c>
      <c r="N613" s="17">
        <f t="shared" si="33"/>
        <v>3541</v>
      </c>
      <c r="O613" s="17">
        <f t="shared" si="33"/>
        <v>4281</v>
      </c>
      <c r="P613" s="17">
        <f t="shared" si="33"/>
        <v>0</v>
      </c>
      <c r="Q613" s="17">
        <f t="shared" si="33"/>
        <v>2720</v>
      </c>
      <c r="R613" s="17">
        <f t="shared" si="33"/>
        <v>4782</v>
      </c>
      <c r="S613" s="17">
        <f t="shared" si="32"/>
        <v>5522</v>
      </c>
    </row>
    <row r="614" spans="1:19">
      <c r="A614" s="9">
        <v>30650</v>
      </c>
      <c r="B614" s="9">
        <v>0</v>
      </c>
      <c r="C614" s="9">
        <v>1771</v>
      </c>
      <c r="D614" s="9">
        <v>3531</v>
      </c>
      <c r="E614" s="9">
        <v>4271</v>
      </c>
      <c r="F614" s="9">
        <v>0</v>
      </c>
      <c r="G614" s="9">
        <v>2712</v>
      </c>
      <c r="H614" s="9">
        <v>4771</v>
      </c>
      <c r="I614" s="9">
        <v>5511</v>
      </c>
      <c r="K614" s="9">
        <f t="shared" si="31"/>
        <v>30675</v>
      </c>
      <c r="L614" s="17">
        <f t="shared" si="33"/>
        <v>0</v>
      </c>
      <c r="M614" s="17">
        <f t="shared" si="33"/>
        <v>1771</v>
      </c>
      <c r="N614" s="17">
        <f t="shared" si="33"/>
        <v>3531</v>
      </c>
      <c r="O614" s="17">
        <f t="shared" si="33"/>
        <v>4271</v>
      </c>
      <c r="P614" s="17">
        <f t="shared" si="33"/>
        <v>0</v>
      </c>
      <c r="Q614" s="17">
        <f t="shared" si="33"/>
        <v>2712</v>
      </c>
      <c r="R614" s="17">
        <f t="shared" si="33"/>
        <v>4771</v>
      </c>
      <c r="S614" s="17">
        <f t="shared" si="32"/>
        <v>5511</v>
      </c>
    </row>
    <row r="615" spans="1:19">
      <c r="A615" s="9">
        <v>30700</v>
      </c>
      <c r="B615" s="9">
        <v>0</v>
      </c>
      <c r="C615" s="9">
        <v>1763</v>
      </c>
      <c r="D615" s="9">
        <v>3520</v>
      </c>
      <c r="E615" s="9">
        <v>4260</v>
      </c>
      <c r="F615" s="9">
        <v>0</v>
      </c>
      <c r="G615" s="9">
        <v>2704</v>
      </c>
      <c r="H615" s="9">
        <v>4761</v>
      </c>
      <c r="I615" s="9">
        <v>5501</v>
      </c>
      <c r="K615" s="9">
        <f t="shared" si="31"/>
        <v>30725</v>
      </c>
      <c r="L615" s="17">
        <f t="shared" si="33"/>
        <v>0</v>
      </c>
      <c r="M615" s="17">
        <f t="shared" si="33"/>
        <v>1763</v>
      </c>
      <c r="N615" s="17">
        <f t="shared" si="33"/>
        <v>3520</v>
      </c>
      <c r="O615" s="17">
        <f t="shared" si="33"/>
        <v>4260</v>
      </c>
      <c r="P615" s="17">
        <f t="shared" si="33"/>
        <v>0</v>
      </c>
      <c r="Q615" s="17">
        <f t="shared" si="33"/>
        <v>2704</v>
      </c>
      <c r="R615" s="17">
        <f t="shared" si="33"/>
        <v>4761</v>
      </c>
      <c r="S615" s="17">
        <f t="shared" si="32"/>
        <v>5501</v>
      </c>
    </row>
    <row r="616" spans="1:19">
      <c r="A616" s="9">
        <v>30750</v>
      </c>
      <c r="B616" s="9">
        <v>0</v>
      </c>
      <c r="C616" s="9">
        <v>1755</v>
      </c>
      <c r="D616" s="9">
        <v>3510</v>
      </c>
      <c r="E616" s="9">
        <v>4250</v>
      </c>
      <c r="F616" s="9">
        <v>0</v>
      </c>
      <c r="G616" s="9">
        <v>2696</v>
      </c>
      <c r="H616" s="9">
        <v>4750</v>
      </c>
      <c r="I616" s="9">
        <v>5490</v>
      </c>
      <c r="K616" s="9">
        <f t="shared" si="31"/>
        <v>30775</v>
      </c>
      <c r="L616" s="17">
        <f t="shared" si="33"/>
        <v>0</v>
      </c>
      <c r="M616" s="17">
        <f t="shared" si="33"/>
        <v>1755</v>
      </c>
      <c r="N616" s="17">
        <f t="shared" si="33"/>
        <v>3510</v>
      </c>
      <c r="O616" s="17">
        <f t="shared" si="33"/>
        <v>4250</v>
      </c>
      <c r="P616" s="17">
        <f t="shared" si="33"/>
        <v>0</v>
      </c>
      <c r="Q616" s="17">
        <f t="shared" si="33"/>
        <v>2696</v>
      </c>
      <c r="R616" s="17">
        <f t="shared" si="33"/>
        <v>4750</v>
      </c>
      <c r="S616" s="17">
        <f t="shared" si="32"/>
        <v>5490</v>
      </c>
    </row>
    <row r="617" spans="1:19">
      <c r="A617" s="9">
        <v>30800</v>
      </c>
      <c r="B617" s="9">
        <v>0</v>
      </c>
      <c r="C617" s="9">
        <v>1747</v>
      </c>
      <c r="D617" s="9">
        <v>3499</v>
      </c>
      <c r="E617" s="9">
        <v>4239</v>
      </c>
      <c r="F617" s="9">
        <v>0</v>
      </c>
      <c r="G617" s="9">
        <v>2688</v>
      </c>
      <c r="H617" s="9">
        <v>4740</v>
      </c>
      <c r="I617" s="9">
        <v>5480</v>
      </c>
      <c r="K617" s="9">
        <f t="shared" si="31"/>
        <v>30825</v>
      </c>
      <c r="L617" s="17">
        <f t="shared" si="33"/>
        <v>0</v>
      </c>
      <c r="M617" s="17">
        <f t="shared" si="33"/>
        <v>1747</v>
      </c>
      <c r="N617" s="17">
        <f t="shared" si="33"/>
        <v>3499</v>
      </c>
      <c r="O617" s="17">
        <f t="shared" si="33"/>
        <v>4239</v>
      </c>
      <c r="P617" s="17">
        <f t="shared" si="33"/>
        <v>0</v>
      </c>
      <c r="Q617" s="17">
        <f t="shared" si="33"/>
        <v>2688</v>
      </c>
      <c r="R617" s="17">
        <f t="shared" si="33"/>
        <v>4740</v>
      </c>
      <c r="S617" s="17">
        <f t="shared" si="32"/>
        <v>5480</v>
      </c>
    </row>
    <row r="618" spans="1:19">
      <c r="A618" s="9">
        <v>30850</v>
      </c>
      <c r="B618" s="9">
        <v>0</v>
      </c>
      <c r="C618" s="9">
        <v>1739</v>
      </c>
      <c r="D618" s="9">
        <v>3489</v>
      </c>
      <c r="E618" s="9">
        <v>4229</v>
      </c>
      <c r="F618" s="9">
        <v>0</v>
      </c>
      <c r="G618" s="9">
        <v>2680</v>
      </c>
      <c r="H618" s="9">
        <v>4729</v>
      </c>
      <c r="I618" s="9">
        <v>5469</v>
      </c>
      <c r="K618" s="9">
        <f t="shared" si="31"/>
        <v>30875</v>
      </c>
      <c r="L618" s="17">
        <f t="shared" si="33"/>
        <v>0</v>
      </c>
      <c r="M618" s="17">
        <f t="shared" si="33"/>
        <v>1739</v>
      </c>
      <c r="N618" s="17">
        <f t="shared" si="33"/>
        <v>3489</v>
      </c>
      <c r="O618" s="17">
        <f t="shared" si="33"/>
        <v>4229</v>
      </c>
      <c r="P618" s="17">
        <f t="shared" si="33"/>
        <v>0</v>
      </c>
      <c r="Q618" s="17">
        <f t="shared" si="33"/>
        <v>2680</v>
      </c>
      <c r="R618" s="17">
        <f t="shared" si="33"/>
        <v>4729</v>
      </c>
      <c r="S618" s="17">
        <f t="shared" si="32"/>
        <v>5469</v>
      </c>
    </row>
    <row r="619" spans="1:19">
      <c r="A619" s="9">
        <v>30900</v>
      </c>
      <c r="B619" s="9">
        <v>0</v>
      </c>
      <c r="C619" s="9">
        <v>1731</v>
      </c>
      <c r="D619" s="9">
        <v>3478</v>
      </c>
      <c r="E619" s="9">
        <v>4218</v>
      </c>
      <c r="F619" s="9">
        <v>0</v>
      </c>
      <c r="G619" s="9">
        <v>2672</v>
      </c>
      <c r="H619" s="9">
        <v>4719</v>
      </c>
      <c r="I619" s="9">
        <v>5459</v>
      </c>
      <c r="K619" s="9">
        <f t="shared" si="31"/>
        <v>30925</v>
      </c>
      <c r="L619" s="17">
        <f t="shared" si="33"/>
        <v>0</v>
      </c>
      <c r="M619" s="17">
        <f t="shared" si="33"/>
        <v>1731</v>
      </c>
      <c r="N619" s="17">
        <f t="shared" si="33"/>
        <v>3478</v>
      </c>
      <c r="O619" s="17">
        <f t="shared" si="33"/>
        <v>4218</v>
      </c>
      <c r="P619" s="17">
        <f t="shared" si="33"/>
        <v>0</v>
      </c>
      <c r="Q619" s="17">
        <f t="shared" si="33"/>
        <v>2672</v>
      </c>
      <c r="R619" s="17">
        <f t="shared" si="33"/>
        <v>4719</v>
      </c>
      <c r="S619" s="17">
        <f t="shared" si="32"/>
        <v>5459</v>
      </c>
    </row>
    <row r="620" spans="1:19">
      <c r="A620" s="9">
        <v>30950</v>
      </c>
      <c r="B620" s="9">
        <v>0</v>
      </c>
      <c r="C620" s="9">
        <v>1723</v>
      </c>
      <c r="D620" s="9">
        <v>3468</v>
      </c>
      <c r="E620" s="9">
        <v>4208</v>
      </c>
      <c r="F620" s="9">
        <v>0</v>
      </c>
      <c r="G620" s="9">
        <v>2664</v>
      </c>
      <c r="H620" s="9">
        <v>4708</v>
      </c>
      <c r="I620" s="9">
        <v>5448</v>
      </c>
      <c r="K620" s="9">
        <f t="shared" si="31"/>
        <v>30975</v>
      </c>
      <c r="L620" s="17">
        <f t="shared" si="33"/>
        <v>0</v>
      </c>
      <c r="M620" s="17">
        <f t="shared" si="33"/>
        <v>1723</v>
      </c>
      <c r="N620" s="17">
        <f t="shared" si="33"/>
        <v>3468</v>
      </c>
      <c r="O620" s="17">
        <f t="shared" si="33"/>
        <v>4208</v>
      </c>
      <c r="P620" s="17">
        <f t="shared" si="33"/>
        <v>0</v>
      </c>
      <c r="Q620" s="17">
        <f t="shared" si="33"/>
        <v>2664</v>
      </c>
      <c r="R620" s="17">
        <f t="shared" si="33"/>
        <v>4708</v>
      </c>
      <c r="S620" s="17">
        <f t="shared" si="32"/>
        <v>5448</v>
      </c>
    </row>
    <row r="621" spans="1:19">
      <c r="A621" s="9">
        <v>31000</v>
      </c>
      <c r="B621" s="9">
        <v>0</v>
      </c>
      <c r="C621" s="9">
        <v>1715</v>
      </c>
      <c r="D621" s="9">
        <v>3457</v>
      </c>
      <c r="E621" s="9">
        <v>4197</v>
      </c>
      <c r="F621" s="9">
        <v>0</v>
      </c>
      <c r="G621" s="9">
        <v>2656</v>
      </c>
      <c r="H621" s="9">
        <v>4697</v>
      </c>
      <c r="I621" s="9">
        <v>5437</v>
      </c>
      <c r="K621" s="9">
        <f t="shared" si="31"/>
        <v>31025</v>
      </c>
      <c r="L621" s="17">
        <f t="shared" si="33"/>
        <v>0</v>
      </c>
      <c r="M621" s="17">
        <f t="shared" si="33"/>
        <v>1715</v>
      </c>
      <c r="N621" s="17">
        <f t="shared" si="33"/>
        <v>3457</v>
      </c>
      <c r="O621" s="17">
        <f t="shared" si="33"/>
        <v>4197</v>
      </c>
      <c r="P621" s="17">
        <f t="shared" si="33"/>
        <v>0</v>
      </c>
      <c r="Q621" s="17">
        <f t="shared" si="33"/>
        <v>2656</v>
      </c>
      <c r="R621" s="17">
        <f t="shared" si="33"/>
        <v>4697</v>
      </c>
      <c r="S621" s="17">
        <f t="shared" si="32"/>
        <v>5437</v>
      </c>
    </row>
    <row r="622" spans="1:19">
      <c r="A622" s="9">
        <v>31050</v>
      </c>
      <c r="B622" s="9">
        <v>0</v>
      </c>
      <c r="C622" s="9">
        <v>1707</v>
      </c>
      <c r="D622" s="9">
        <v>3447</v>
      </c>
      <c r="E622" s="9">
        <v>4187</v>
      </c>
      <c r="F622" s="9">
        <v>0</v>
      </c>
      <c r="G622" s="9">
        <v>2648</v>
      </c>
      <c r="H622" s="9">
        <v>4687</v>
      </c>
      <c r="I622" s="9">
        <v>5427</v>
      </c>
      <c r="K622" s="9">
        <f t="shared" si="31"/>
        <v>31075</v>
      </c>
      <c r="L622" s="17">
        <f t="shared" si="33"/>
        <v>0</v>
      </c>
      <c r="M622" s="17">
        <f t="shared" si="33"/>
        <v>1707</v>
      </c>
      <c r="N622" s="17">
        <f t="shared" si="33"/>
        <v>3447</v>
      </c>
      <c r="O622" s="17">
        <f t="shared" si="33"/>
        <v>4187</v>
      </c>
      <c r="P622" s="17">
        <f t="shared" si="33"/>
        <v>0</v>
      </c>
      <c r="Q622" s="17">
        <f t="shared" si="33"/>
        <v>2648</v>
      </c>
      <c r="R622" s="17">
        <f t="shared" si="33"/>
        <v>4687</v>
      </c>
      <c r="S622" s="17">
        <f t="shared" si="32"/>
        <v>5427</v>
      </c>
    </row>
    <row r="623" spans="1:19">
      <c r="A623" s="9">
        <v>31100</v>
      </c>
      <c r="B623" s="9">
        <v>0</v>
      </c>
      <c r="C623" s="9">
        <v>1699</v>
      </c>
      <c r="D623" s="9">
        <v>3436</v>
      </c>
      <c r="E623" s="9">
        <v>4176</v>
      </c>
      <c r="F623" s="9">
        <v>0</v>
      </c>
      <c r="G623" s="9">
        <v>2640</v>
      </c>
      <c r="H623" s="9">
        <v>4676</v>
      </c>
      <c r="I623" s="9">
        <v>5416</v>
      </c>
      <c r="K623" s="9">
        <f t="shared" si="31"/>
        <v>31125</v>
      </c>
      <c r="L623" s="17">
        <f t="shared" si="33"/>
        <v>0</v>
      </c>
      <c r="M623" s="17">
        <f t="shared" si="33"/>
        <v>1699</v>
      </c>
      <c r="N623" s="17">
        <f t="shared" si="33"/>
        <v>3436</v>
      </c>
      <c r="O623" s="17">
        <f t="shared" si="33"/>
        <v>4176</v>
      </c>
      <c r="P623" s="17">
        <f t="shared" si="33"/>
        <v>0</v>
      </c>
      <c r="Q623" s="17">
        <f t="shared" si="33"/>
        <v>2640</v>
      </c>
      <c r="R623" s="17">
        <f t="shared" si="33"/>
        <v>4676</v>
      </c>
      <c r="S623" s="17">
        <f t="shared" si="32"/>
        <v>5416</v>
      </c>
    </row>
    <row r="624" spans="1:19">
      <c r="A624" s="9">
        <v>31150</v>
      </c>
      <c r="B624" s="9">
        <v>0</v>
      </c>
      <c r="C624" s="9">
        <v>1691</v>
      </c>
      <c r="D624" s="9">
        <v>3425</v>
      </c>
      <c r="E624" s="9">
        <v>4165</v>
      </c>
      <c r="F624" s="9">
        <v>0</v>
      </c>
      <c r="G624" s="9">
        <v>2632</v>
      </c>
      <c r="H624" s="9">
        <v>4666</v>
      </c>
      <c r="I624" s="9">
        <v>5406</v>
      </c>
      <c r="K624" s="9">
        <f t="shared" si="31"/>
        <v>31175</v>
      </c>
      <c r="L624" s="17">
        <f t="shared" si="33"/>
        <v>0</v>
      </c>
      <c r="M624" s="17">
        <f t="shared" si="33"/>
        <v>1691</v>
      </c>
      <c r="N624" s="17">
        <f t="shared" si="33"/>
        <v>3425</v>
      </c>
      <c r="O624" s="17">
        <f t="shared" si="33"/>
        <v>4165</v>
      </c>
      <c r="P624" s="17">
        <f t="shared" si="33"/>
        <v>0</v>
      </c>
      <c r="Q624" s="17">
        <f t="shared" si="33"/>
        <v>2632</v>
      </c>
      <c r="R624" s="17">
        <f t="shared" si="33"/>
        <v>4666</v>
      </c>
      <c r="S624" s="17">
        <f t="shared" si="32"/>
        <v>5406</v>
      </c>
    </row>
    <row r="625" spans="1:19">
      <c r="A625" s="9">
        <v>31200</v>
      </c>
      <c r="B625" s="9">
        <v>0</v>
      </c>
      <c r="C625" s="9">
        <v>1683</v>
      </c>
      <c r="D625" s="9">
        <v>3415</v>
      </c>
      <c r="E625" s="9">
        <v>4155</v>
      </c>
      <c r="F625" s="9">
        <v>0</v>
      </c>
      <c r="G625" s="9">
        <v>2624</v>
      </c>
      <c r="H625" s="9">
        <v>4655</v>
      </c>
      <c r="I625" s="9">
        <v>5395</v>
      </c>
      <c r="K625" s="9">
        <f t="shared" si="31"/>
        <v>31225</v>
      </c>
      <c r="L625" s="17">
        <f t="shared" si="33"/>
        <v>0</v>
      </c>
      <c r="M625" s="17">
        <f t="shared" si="33"/>
        <v>1683</v>
      </c>
      <c r="N625" s="17">
        <f t="shared" si="33"/>
        <v>3415</v>
      </c>
      <c r="O625" s="17">
        <f t="shared" si="33"/>
        <v>4155</v>
      </c>
      <c r="P625" s="17">
        <f t="shared" si="33"/>
        <v>0</v>
      </c>
      <c r="Q625" s="17">
        <f t="shared" si="33"/>
        <v>2624</v>
      </c>
      <c r="R625" s="17">
        <f t="shared" si="33"/>
        <v>4655</v>
      </c>
      <c r="S625" s="17">
        <f t="shared" si="32"/>
        <v>5395</v>
      </c>
    </row>
    <row r="626" spans="1:19">
      <c r="A626" s="9">
        <v>31250</v>
      </c>
      <c r="B626" s="9">
        <v>0</v>
      </c>
      <c r="C626" s="9">
        <v>1675</v>
      </c>
      <c r="D626" s="9">
        <v>3404</v>
      </c>
      <c r="E626" s="9">
        <v>4144</v>
      </c>
      <c r="F626" s="9">
        <v>0</v>
      </c>
      <c r="G626" s="9">
        <v>2616</v>
      </c>
      <c r="H626" s="9">
        <v>4645</v>
      </c>
      <c r="I626" s="9">
        <v>5385</v>
      </c>
      <c r="K626" s="9">
        <f t="shared" si="31"/>
        <v>31275</v>
      </c>
      <c r="L626" s="17">
        <f t="shared" si="33"/>
        <v>0</v>
      </c>
      <c r="M626" s="17">
        <f t="shared" si="33"/>
        <v>1675</v>
      </c>
      <c r="N626" s="17">
        <f t="shared" si="33"/>
        <v>3404</v>
      </c>
      <c r="O626" s="17">
        <f t="shared" si="33"/>
        <v>4144</v>
      </c>
      <c r="P626" s="17">
        <f t="shared" si="33"/>
        <v>0</v>
      </c>
      <c r="Q626" s="17">
        <f t="shared" si="33"/>
        <v>2616</v>
      </c>
      <c r="R626" s="17">
        <f t="shared" si="33"/>
        <v>4645</v>
      </c>
      <c r="S626" s="17">
        <f t="shared" si="32"/>
        <v>5385</v>
      </c>
    </row>
    <row r="627" spans="1:19">
      <c r="A627" s="9">
        <v>31300</v>
      </c>
      <c r="B627" s="9">
        <v>0</v>
      </c>
      <c r="C627" s="9">
        <v>1667</v>
      </c>
      <c r="D627" s="9">
        <v>3394</v>
      </c>
      <c r="E627" s="9">
        <v>4134</v>
      </c>
      <c r="F627" s="9">
        <v>0</v>
      </c>
      <c r="G627" s="9">
        <v>2608</v>
      </c>
      <c r="H627" s="9">
        <v>4634</v>
      </c>
      <c r="I627" s="9">
        <v>5374</v>
      </c>
      <c r="K627" s="9">
        <f t="shared" si="31"/>
        <v>31325</v>
      </c>
      <c r="L627" s="17">
        <f t="shared" si="33"/>
        <v>0</v>
      </c>
      <c r="M627" s="17">
        <f t="shared" si="33"/>
        <v>1667</v>
      </c>
      <c r="N627" s="17">
        <f t="shared" si="33"/>
        <v>3394</v>
      </c>
      <c r="O627" s="17">
        <f t="shared" si="33"/>
        <v>4134</v>
      </c>
      <c r="P627" s="17">
        <f t="shared" si="33"/>
        <v>0</v>
      </c>
      <c r="Q627" s="17">
        <f t="shared" si="33"/>
        <v>2608</v>
      </c>
      <c r="R627" s="17">
        <f t="shared" si="33"/>
        <v>4634</v>
      </c>
      <c r="S627" s="17">
        <f t="shared" si="32"/>
        <v>5374</v>
      </c>
    </row>
    <row r="628" spans="1:19">
      <c r="A628" s="9">
        <v>31350</v>
      </c>
      <c r="B628" s="9">
        <v>0</v>
      </c>
      <c r="C628" s="9">
        <v>1659</v>
      </c>
      <c r="D628" s="9">
        <v>3383</v>
      </c>
      <c r="E628" s="9">
        <v>4123</v>
      </c>
      <c r="F628" s="9">
        <v>0</v>
      </c>
      <c r="G628" s="9">
        <v>2600</v>
      </c>
      <c r="H628" s="9">
        <v>4624</v>
      </c>
      <c r="I628" s="9">
        <v>5364</v>
      </c>
      <c r="K628" s="9">
        <f t="shared" si="31"/>
        <v>31375</v>
      </c>
      <c r="L628" s="17">
        <f t="shared" si="33"/>
        <v>0</v>
      </c>
      <c r="M628" s="17">
        <f t="shared" si="33"/>
        <v>1659</v>
      </c>
      <c r="N628" s="17">
        <f t="shared" si="33"/>
        <v>3383</v>
      </c>
      <c r="O628" s="17">
        <f t="shared" si="33"/>
        <v>4123</v>
      </c>
      <c r="P628" s="17">
        <f t="shared" si="33"/>
        <v>0</v>
      </c>
      <c r="Q628" s="17">
        <f t="shared" si="33"/>
        <v>2600</v>
      </c>
      <c r="R628" s="17">
        <f t="shared" si="33"/>
        <v>4624</v>
      </c>
      <c r="S628" s="17">
        <f t="shared" si="32"/>
        <v>5364</v>
      </c>
    </row>
    <row r="629" spans="1:19">
      <c r="A629" s="9">
        <v>31400</v>
      </c>
      <c r="B629" s="9">
        <v>0</v>
      </c>
      <c r="C629" s="9">
        <v>1651</v>
      </c>
      <c r="D629" s="9">
        <v>3373</v>
      </c>
      <c r="E629" s="9">
        <v>4113</v>
      </c>
      <c r="F629" s="9">
        <v>0</v>
      </c>
      <c r="G629" s="9">
        <v>2592</v>
      </c>
      <c r="H629" s="9">
        <v>4613</v>
      </c>
      <c r="I629" s="9">
        <v>5353</v>
      </c>
      <c r="K629" s="9">
        <f t="shared" si="31"/>
        <v>31425</v>
      </c>
      <c r="L629" s="17">
        <f t="shared" si="33"/>
        <v>0</v>
      </c>
      <c r="M629" s="17">
        <f t="shared" si="33"/>
        <v>1651</v>
      </c>
      <c r="N629" s="17">
        <f t="shared" si="33"/>
        <v>3373</v>
      </c>
      <c r="O629" s="17">
        <f t="shared" si="33"/>
        <v>4113</v>
      </c>
      <c r="P629" s="17">
        <f t="shared" si="33"/>
        <v>0</v>
      </c>
      <c r="Q629" s="17">
        <f t="shared" si="33"/>
        <v>2592</v>
      </c>
      <c r="R629" s="17">
        <f t="shared" si="33"/>
        <v>4613</v>
      </c>
      <c r="S629" s="17">
        <f t="shared" si="32"/>
        <v>5353</v>
      </c>
    </row>
    <row r="630" spans="1:19">
      <c r="A630" s="9">
        <v>31450</v>
      </c>
      <c r="B630" s="9">
        <v>0</v>
      </c>
      <c r="C630" s="9">
        <v>1643</v>
      </c>
      <c r="D630" s="9">
        <v>3362</v>
      </c>
      <c r="E630" s="9">
        <v>4102</v>
      </c>
      <c r="F630" s="9">
        <v>0</v>
      </c>
      <c r="G630" s="9">
        <v>2584</v>
      </c>
      <c r="H630" s="9">
        <v>4603</v>
      </c>
      <c r="I630" s="9">
        <v>5343</v>
      </c>
      <c r="K630" s="9">
        <f t="shared" si="31"/>
        <v>31475</v>
      </c>
      <c r="L630" s="17">
        <f t="shared" si="33"/>
        <v>0</v>
      </c>
      <c r="M630" s="17">
        <f t="shared" si="33"/>
        <v>1643</v>
      </c>
      <c r="N630" s="17">
        <f t="shared" si="33"/>
        <v>3362</v>
      </c>
      <c r="O630" s="17">
        <f t="shared" si="33"/>
        <v>4102</v>
      </c>
      <c r="P630" s="17">
        <f t="shared" si="33"/>
        <v>0</v>
      </c>
      <c r="Q630" s="17">
        <f t="shared" si="33"/>
        <v>2584</v>
      </c>
      <c r="R630" s="17">
        <f t="shared" si="33"/>
        <v>4603</v>
      </c>
      <c r="S630" s="17">
        <f t="shared" si="32"/>
        <v>5343</v>
      </c>
    </row>
    <row r="631" spans="1:19">
      <c r="A631" s="9">
        <v>31500</v>
      </c>
      <c r="B631" s="9">
        <v>0</v>
      </c>
      <c r="C631" s="9">
        <v>1635</v>
      </c>
      <c r="D631" s="9">
        <v>3352</v>
      </c>
      <c r="E631" s="9">
        <v>4092</v>
      </c>
      <c r="F631" s="9">
        <v>0</v>
      </c>
      <c r="G631" s="9">
        <v>2576</v>
      </c>
      <c r="H631" s="9">
        <v>4592</v>
      </c>
      <c r="I631" s="9">
        <v>5332</v>
      </c>
      <c r="K631" s="9">
        <f t="shared" si="31"/>
        <v>31525</v>
      </c>
      <c r="L631" s="17">
        <f t="shared" si="33"/>
        <v>0</v>
      </c>
      <c r="M631" s="17">
        <f t="shared" si="33"/>
        <v>1635</v>
      </c>
      <c r="N631" s="17">
        <f t="shared" si="33"/>
        <v>3352</v>
      </c>
      <c r="O631" s="17">
        <f t="shared" ref="O631:S687" si="34">ROUND(IF($K631&lt;0,0,IF($K631&lt;X$1,X$2*$K631,IF($K631&lt;X$4,X$3,IF($K631&lt;X$6,X$3-X$5*($K631-X$4),0)))),0)</f>
        <v>4092</v>
      </c>
      <c r="P631" s="17">
        <f t="shared" si="34"/>
        <v>0</v>
      </c>
      <c r="Q631" s="17">
        <f t="shared" si="34"/>
        <v>2576</v>
      </c>
      <c r="R631" s="17">
        <f t="shared" si="34"/>
        <v>4592</v>
      </c>
      <c r="S631" s="17">
        <f t="shared" si="32"/>
        <v>5332</v>
      </c>
    </row>
    <row r="632" spans="1:19">
      <c r="A632" s="9">
        <v>31550</v>
      </c>
      <c r="B632" s="9">
        <v>0</v>
      </c>
      <c r="C632" s="9">
        <v>1627</v>
      </c>
      <c r="D632" s="9">
        <v>3341</v>
      </c>
      <c r="E632" s="9">
        <v>4081</v>
      </c>
      <c r="F632" s="9">
        <v>0</v>
      </c>
      <c r="G632" s="9">
        <v>2568</v>
      </c>
      <c r="H632" s="9">
        <v>4582</v>
      </c>
      <c r="I632" s="9">
        <v>5322</v>
      </c>
      <c r="K632" s="9">
        <f t="shared" si="31"/>
        <v>31575</v>
      </c>
      <c r="L632" s="17">
        <f t="shared" ref="L632:P695" si="35">ROUND(IF($K632&lt;0,0,IF($K632&lt;U$1,U$2*$K632,IF($K632&lt;U$4,U$3,IF($K632&lt;U$6,U$3-U$5*($K632-U$4),0)))),0)</f>
        <v>0</v>
      </c>
      <c r="M632" s="17">
        <f t="shared" si="35"/>
        <v>1627</v>
      </c>
      <c r="N632" s="17">
        <f t="shared" si="35"/>
        <v>3341</v>
      </c>
      <c r="O632" s="17">
        <f t="shared" si="34"/>
        <v>4081</v>
      </c>
      <c r="P632" s="17">
        <f t="shared" si="34"/>
        <v>0</v>
      </c>
      <c r="Q632" s="17">
        <f t="shared" si="34"/>
        <v>2568</v>
      </c>
      <c r="R632" s="17">
        <f t="shared" si="34"/>
        <v>4582</v>
      </c>
      <c r="S632" s="17">
        <f t="shared" si="32"/>
        <v>5322</v>
      </c>
    </row>
    <row r="633" spans="1:19">
      <c r="A633" s="9">
        <v>31600</v>
      </c>
      <c r="B633" s="9">
        <v>0</v>
      </c>
      <c r="C633" s="9">
        <v>1619</v>
      </c>
      <c r="D633" s="9">
        <v>3331</v>
      </c>
      <c r="E633" s="9">
        <v>4071</v>
      </c>
      <c r="F633" s="9">
        <v>0</v>
      </c>
      <c r="G633" s="9">
        <v>2560</v>
      </c>
      <c r="H633" s="9">
        <v>4571</v>
      </c>
      <c r="I633" s="9">
        <v>5311</v>
      </c>
      <c r="K633" s="9">
        <f t="shared" si="31"/>
        <v>31625</v>
      </c>
      <c r="L633" s="17">
        <f t="shared" si="35"/>
        <v>0</v>
      </c>
      <c r="M633" s="17">
        <f t="shared" si="35"/>
        <v>1619</v>
      </c>
      <c r="N633" s="17">
        <f t="shared" si="35"/>
        <v>3331</v>
      </c>
      <c r="O633" s="17">
        <f t="shared" si="34"/>
        <v>4071</v>
      </c>
      <c r="P633" s="17">
        <f t="shared" si="34"/>
        <v>0</v>
      </c>
      <c r="Q633" s="17">
        <f t="shared" si="34"/>
        <v>2560</v>
      </c>
      <c r="R633" s="17">
        <f t="shared" si="34"/>
        <v>4571</v>
      </c>
      <c r="S633" s="17">
        <f t="shared" si="32"/>
        <v>5311</v>
      </c>
    </row>
    <row r="634" spans="1:19">
      <c r="A634" s="9">
        <v>31650</v>
      </c>
      <c r="B634" s="9">
        <v>0</v>
      </c>
      <c r="C634" s="9">
        <v>1611</v>
      </c>
      <c r="D634" s="9">
        <v>3320</v>
      </c>
      <c r="E634" s="9">
        <v>4060</v>
      </c>
      <c r="F634" s="9">
        <v>0</v>
      </c>
      <c r="G634" s="9">
        <v>2552</v>
      </c>
      <c r="H634" s="9">
        <v>4561</v>
      </c>
      <c r="I634" s="9">
        <v>5301</v>
      </c>
      <c r="K634" s="9">
        <f t="shared" si="31"/>
        <v>31675</v>
      </c>
      <c r="L634" s="17">
        <f t="shared" si="35"/>
        <v>0</v>
      </c>
      <c r="M634" s="17">
        <f t="shared" si="35"/>
        <v>1611</v>
      </c>
      <c r="N634" s="17">
        <f t="shared" si="35"/>
        <v>3320</v>
      </c>
      <c r="O634" s="17">
        <f t="shared" si="34"/>
        <v>4060</v>
      </c>
      <c r="P634" s="17">
        <f t="shared" si="34"/>
        <v>0</v>
      </c>
      <c r="Q634" s="17">
        <f t="shared" si="34"/>
        <v>2552</v>
      </c>
      <c r="R634" s="17">
        <f t="shared" si="34"/>
        <v>4561</v>
      </c>
      <c r="S634" s="17">
        <f t="shared" si="32"/>
        <v>5301</v>
      </c>
    </row>
    <row r="635" spans="1:19">
      <c r="A635" s="9">
        <v>31700</v>
      </c>
      <c r="B635" s="9">
        <v>0</v>
      </c>
      <c r="C635" s="9">
        <v>1603</v>
      </c>
      <c r="D635" s="9">
        <v>3310</v>
      </c>
      <c r="E635" s="9">
        <v>4050</v>
      </c>
      <c r="F635" s="9">
        <v>0</v>
      </c>
      <c r="G635" s="9">
        <v>2544</v>
      </c>
      <c r="H635" s="9">
        <v>4550</v>
      </c>
      <c r="I635" s="9">
        <v>5290</v>
      </c>
      <c r="K635" s="9">
        <f t="shared" si="31"/>
        <v>31725</v>
      </c>
      <c r="L635" s="17">
        <f t="shared" si="35"/>
        <v>0</v>
      </c>
      <c r="M635" s="17">
        <f t="shared" si="35"/>
        <v>1603</v>
      </c>
      <c r="N635" s="17">
        <f t="shared" si="35"/>
        <v>3310</v>
      </c>
      <c r="O635" s="17">
        <f t="shared" si="34"/>
        <v>4050</v>
      </c>
      <c r="P635" s="17">
        <f t="shared" si="34"/>
        <v>0</v>
      </c>
      <c r="Q635" s="17">
        <f t="shared" si="34"/>
        <v>2544</v>
      </c>
      <c r="R635" s="17">
        <f t="shared" si="34"/>
        <v>4550</v>
      </c>
      <c r="S635" s="17">
        <f t="shared" si="32"/>
        <v>5290</v>
      </c>
    </row>
    <row r="636" spans="1:19">
      <c r="A636" s="9">
        <v>31750</v>
      </c>
      <c r="B636" s="9">
        <v>0</v>
      </c>
      <c r="C636" s="9">
        <v>1595</v>
      </c>
      <c r="D636" s="9">
        <v>3299</v>
      </c>
      <c r="E636" s="9">
        <v>4039</v>
      </c>
      <c r="F636" s="9">
        <v>0</v>
      </c>
      <c r="G636" s="9">
        <v>2536</v>
      </c>
      <c r="H636" s="9">
        <v>4540</v>
      </c>
      <c r="I636" s="9">
        <v>5280</v>
      </c>
      <c r="K636" s="9">
        <f t="shared" si="31"/>
        <v>31775</v>
      </c>
      <c r="L636" s="17">
        <f t="shared" si="35"/>
        <v>0</v>
      </c>
      <c r="M636" s="17">
        <f t="shared" si="35"/>
        <v>1595</v>
      </c>
      <c r="N636" s="17">
        <f t="shared" si="35"/>
        <v>3299</v>
      </c>
      <c r="O636" s="17">
        <f t="shared" si="34"/>
        <v>4039</v>
      </c>
      <c r="P636" s="17">
        <f t="shared" si="34"/>
        <v>0</v>
      </c>
      <c r="Q636" s="17">
        <f t="shared" si="34"/>
        <v>2536</v>
      </c>
      <c r="R636" s="17">
        <f t="shared" si="34"/>
        <v>4540</v>
      </c>
      <c r="S636" s="17">
        <f t="shared" si="32"/>
        <v>5280</v>
      </c>
    </row>
    <row r="637" spans="1:19">
      <c r="A637" s="9">
        <v>31800</v>
      </c>
      <c r="B637" s="9">
        <v>0</v>
      </c>
      <c r="C637" s="9">
        <v>1587</v>
      </c>
      <c r="D637" s="9">
        <v>3289</v>
      </c>
      <c r="E637" s="9">
        <v>4029</v>
      </c>
      <c r="F637" s="9">
        <v>0</v>
      </c>
      <c r="G637" s="9">
        <v>2528</v>
      </c>
      <c r="H637" s="9">
        <v>4529</v>
      </c>
      <c r="I637" s="9">
        <v>5269</v>
      </c>
      <c r="K637" s="9">
        <f t="shared" si="31"/>
        <v>31825</v>
      </c>
      <c r="L637" s="17">
        <f t="shared" si="35"/>
        <v>0</v>
      </c>
      <c r="M637" s="17">
        <f t="shared" si="35"/>
        <v>1587</v>
      </c>
      <c r="N637" s="17">
        <f t="shared" si="35"/>
        <v>3289</v>
      </c>
      <c r="O637" s="17">
        <f t="shared" si="34"/>
        <v>4029</v>
      </c>
      <c r="P637" s="17">
        <f t="shared" si="34"/>
        <v>0</v>
      </c>
      <c r="Q637" s="17">
        <f t="shared" si="34"/>
        <v>2528</v>
      </c>
      <c r="R637" s="17">
        <f t="shared" si="34"/>
        <v>4529</v>
      </c>
      <c r="S637" s="17">
        <f t="shared" si="32"/>
        <v>5269</v>
      </c>
    </row>
    <row r="638" spans="1:19">
      <c r="A638" s="9">
        <v>31850</v>
      </c>
      <c r="B638" s="9">
        <v>0</v>
      </c>
      <c r="C638" s="9">
        <v>1579</v>
      </c>
      <c r="D638" s="9">
        <v>3278</v>
      </c>
      <c r="E638" s="9">
        <v>4018</v>
      </c>
      <c r="F638" s="9">
        <v>0</v>
      </c>
      <c r="G638" s="9">
        <v>2520</v>
      </c>
      <c r="H638" s="9">
        <v>4518</v>
      </c>
      <c r="I638" s="9">
        <v>5258</v>
      </c>
      <c r="K638" s="9">
        <f t="shared" si="31"/>
        <v>31875</v>
      </c>
      <c r="L638" s="17">
        <f t="shared" si="35"/>
        <v>0</v>
      </c>
      <c r="M638" s="17">
        <f t="shared" si="35"/>
        <v>1579</v>
      </c>
      <c r="N638" s="17">
        <f t="shared" si="35"/>
        <v>3278</v>
      </c>
      <c r="O638" s="17">
        <f t="shared" si="34"/>
        <v>4018</v>
      </c>
      <c r="P638" s="17">
        <f t="shared" si="34"/>
        <v>0</v>
      </c>
      <c r="Q638" s="17">
        <f t="shared" si="34"/>
        <v>2520</v>
      </c>
      <c r="R638" s="17">
        <f t="shared" si="34"/>
        <v>4518</v>
      </c>
      <c r="S638" s="17">
        <f t="shared" si="32"/>
        <v>5258</v>
      </c>
    </row>
    <row r="639" spans="1:19">
      <c r="A639" s="9">
        <v>31900</v>
      </c>
      <c r="B639" s="9">
        <v>0</v>
      </c>
      <c r="C639" s="9">
        <v>1571</v>
      </c>
      <c r="D639" s="9">
        <v>3267</v>
      </c>
      <c r="E639" s="9">
        <v>4007</v>
      </c>
      <c r="F639" s="9">
        <v>0</v>
      </c>
      <c r="G639" s="9">
        <v>2512</v>
      </c>
      <c r="H639" s="9">
        <v>4508</v>
      </c>
      <c r="I639" s="9">
        <v>5248</v>
      </c>
      <c r="K639" s="9">
        <f t="shared" si="31"/>
        <v>31925</v>
      </c>
      <c r="L639" s="17">
        <f t="shared" si="35"/>
        <v>0</v>
      </c>
      <c r="M639" s="17">
        <f t="shared" si="35"/>
        <v>1571</v>
      </c>
      <c r="N639" s="17">
        <f t="shared" si="35"/>
        <v>3267</v>
      </c>
      <c r="O639" s="17">
        <f t="shared" si="34"/>
        <v>4007</v>
      </c>
      <c r="P639" s="17">
        <f t="shared" si="34"/>
        <v>0</v>
      </c>
      <c r="Q639" s="17">
        <f t="shared" si="34"/>
        <v>2512</v>
      </c>
      <c r="R639" s="17">
        <f t="shared" si="34"/>
        <v>4508</v>
      </c>
      <c r="S639" s="17">
        <f t="shared" si="32"/>
        <v>5248</v>
      </c>
    </row>
    <row r="640" spans="1:19">
      <c r="A640" s="9">
        <v>31950</v>
      </c>
      <c r="B640" s="9">
        <v>0</v>
      </c>
      <c r="C640" s="9">
        <v>1563</v>
      </c>
      <c r="D640" s="9">
        <v>3257</v>
      </c>
      <c r="E640" s="9">
        <v>3997</v>
      </c>
      <c r="F640" s="9">
        <v>0</v>
      </c>
      <c r="G640" s="9">
        <v>2504</v>
      </c>
      <c r="H640" s="9">
        <v>4497</v>
      </c>
      <c r="I640" s="9">
        <v>5237</v>
      </c>
      <c r="K640" s="9">
        <f t="shared" si="31"/>
        <v>31975</v>
      </c>
      <c r="L640" s="17">
        <f t="shared" si="35"/>
        <v>0</v>
      </c>
      <c r="M640" s="17">
        <f t="shared" si="35"/>
        <v>1563</v>
      </c>
      <c r="N640" s="17">
        <f t="shared" si="35"/>
        <v>3257</v>
      </c>
      <c r="O640" s="17">
        <f t="shared" si="34"/>
        <v>3997</v>
      </c>
      <c r="P640" s="17">
        <f t="shared" si="34"/>
        <v>0</v>
      </c>
      <c r="Q640" s="17">
        <f t="shared" si="34"/>
        <v>2504</v>
      </c>
      <c r="R640" s="17">
        <f t="shared" si="34"/>
        <v>4497</v>
      </c>
      <c r="S640" s="17">
        <f t="shared" si="32"/>
        <v>5237</v>
      </c>
    </row>
    <row r="641" spans="1:19">
      <c r="A641" s="9">
        <v>32000</v>
      </c>
      <c r="B641" s="9">
        <v>0</v>
      </c>
      <c r="C641" s="9">
        <v>1555</v>
      </c>
      <c r="D641" s="9">
        <v>3246</v>
      </c>
      <c r="E641" s="9">
        <v>3986</v>
      </c>
      <c r="F641" s="9">
        <v>0</v>
      </c>
      <c r="G641" s="9">
        <v>2496</v>
      </c>
      <c r="H641" s="9">
        <v>4487</v>
      </c>
      <c r="I641" s="9">
        <v>5227</v>
      </c>
      <c r="K641" s="9">
        <f t="shared" si="31"/>
        <v>32025</v>
      </c>
      <c r="L641" s="17">
        <f t="shared" si="35"/>
        <v>0</v>
      </c>
      <c r="M641" s="17">
        <f t="shared" si="35"/>
        <v>1555</v>
      </c>
      <c r="N641" s="17">
        <f t="shared" si="35"/>
        <v>3246</v>
      </c>
      <c r="O641" s="17">
        <f t="shared" si="34"/>
        <v>3986</v>
      </c>
      <c r="P641" s="17">
        <f t="shared" si="34"/>
        <v>0</v>
      </c>
      <c r="Q641" s="17">
        <f t="shared" si="34"/>
        <v>2496</v>
      </c>
      <c r="R641" s="17">
        <f t="shared" si="34"/>
        <v>4487</v>
      </c>
      <c r="S641" s="17">
        <f t="shared" si="32"/>
        <v>5227</v>
      </c>
    </row>
    <row r="642" spans="1:19">
      <c r="A642" s="9">
        <v>32050</v>
      </c>
      <c r="B642" s="9">
        <v>0</v>
      </c>
      <c r="C642" s="9">
        <v>1547</v>
      </c>
      <c r="D642" s="9">
        <v>3236</v>
      </c>
      <c r="E642" s="9">
        <v>3976</v>
      </c>
      <c r="F642" s="9">
        <v>0</v>
      </c>
      <c r="G642" s="9">
        <v>2488</v>
      </c>
      <c r="H642" s="9">
        <v>4476</v>
      </c>
      <c r="I642" s="9">
        <v>5216</v>
      </c>
      <c r="K642" s="9">
        <f t="shared" ref="K642:K705" si="36">50*ROUND((A642-25)/50,0)+25</f>
        <v>32075</v>
      </c>
      <c r="L642" s="17">
        <f t="shared" si="35"/>
        <v>0</v>
      </c>
      <c r="M642" s="17">
        <f t="shared" si="35"/>
        <v>1547</v>
      </c>
      <c r="N642" s="17">
        <f t="shared" si="35"/>
        <v>3236</v>
      </c>
      <c r="O642" s="17">
        <f t="shared" si="34"/>
        <v>3976</v>
      </c>
      <c r="P642" s="17">
        <f t="shared" si="34"/>
        <v>0</v>
      </c>
      <c r="Q642" s="17">
        <f t="shared" si="34"/>
        <v>2488</v>
      </c>
      <c r="R642" s="17">
        <f t="shared" si="34"/>
        <v>4476</v>
      </c>
      <c r="S642" s="17">
        <f t="shared" si="32"/>
        <v>5216</v>
      </c>
    </row>
    <row r="643" spans="1:19">
      <c r="A643" s="9">
        <v>32100</v>
      </c>
      <c r="B643" s="9">
        <v>0</v>
      </c>
      <c r="C643" s="9">
        <v>1539</v>
      </c>
      <c r="D643" s="9">
        <v>3225</v>
      </c>
      <c r="E643" s="9">
        <v>3965</v>
      </c>
      <c r="F643" s="9">
        <v>0</v>
      </c>
      <c r="G643" s="9">
        <v>2480</v>
      </c>
      <c r="H643" s="9">
        <v>4466</v>
      </c>
      <c r="I643" s="9">
        <v>5206</v>
      </c>
      <c r="K643" s="9">
        <f t="shared" si="36"/>
        <v>32125</v>
      </c>
      <c r="L643" s="17">
        <f t="shared" si="35"/>
        <v>0</v>
      </c>
      <c r="M643" s="17">
        <f t="shared" si="35"/>
        <v>1539</v>
      </c>
      <c r="N643" s="17">
        <f t="shared" si="35"/>
        <v>3225</v>
      </c>
      <c r="O643" s="17">
        <f t="shared" si="34"/>
        <v>3965</v>
      </c>
      <c r="P643" s="17">
        <f t="shared" si="34"/>
        <v>0</v>
      </c>
      <c r="Q643" s="17">
        <f t="shared" si="34"/>
        <v>2480</v>
      </c>
      <c r="R643" s="17">
        <f t="shared" si="34"/>
        <v>4466</v>
      </c>
      <c r="S643" s="17">
        <f t="shared" si="32"/>
        <v>5206</v>
      </c>
    </row>
    <row r="644" spans="1:19">
      <c r="A644" s="9">
        <v>32150</v>
      </c>
      <c r="B644" s="9">
        <v>0</v>
      </c>
      <c r="C644" s="9">
        <v>1531</v>
      </c>
      <c r="D644" s="9">
        <v>3215</v>
      </c>
      <c r="E644" s="9">
        <v>3955</v>
      </c>
      <c r="F644" s="9">
        <v>0</v>
      </c>
      <c r="G644" s="9">
        <v>2472</v>
      </c>
      <c r="H644" s="9">
        <v>4455</v>
      </c>
      <c r="I644" s="9">
        <v>5195</v>
      </c>
      <c r="K644" s="9">
        <f t="shared" si="36"/>
        <v>32175</v>
      </c>
      <c r="L644" s="17">
        <f t="shared" si="35"/>
        <v>0</v>
      </c>
      <c r="M644" s="17">
        <f t="shared" si="35"/>
        <v>1531</v>
      </c>
      <c r="N644" s="17">
        <f t="shared" si="35"/>
        <v>3215</v>
      </c>
      <c r="O644" s="17">
        <f t="shared" si="34"/>
        <v>3955</v>
      </c>
      <c r="P644" s="17">
        <f t="shared" si="34"/>
        <v>0</v>
      </c>
      <c r="Q644" s="17">
        <f t="shared" si="34"/>
        <v>2472</v>
      </c>
      <c r="R644" s="17">
        <f t="shared" si="34"/>
        <v>4455</v>
      </c>
      <c r="S644" s="17">
        <f t="shared" si="32"/>
        <v>5195</v>
      </c>
    </row>
    <row r="645" spans="1:19">
      <c r="A645" s="9">
        <v>32200</v>
      </c>
      <c r="B645" s="9">
        <v>0</v>
      </c>
      <c r="C645" s="9">
        <v>1523</v>
      </c>
      <c r="D645" s="9">
        <v>3204</v>
      </c>
      <c r="E645" s="9">
        <v>3944</v>
      </c>
      <c r="F645" s="9">
        <v>0</v>
      </c>
      <c r="G645" s="9">
        <v>2464</v>
      </c>
      <c r="H645" s="9">
        <v>4445</v>
      </c>
      <c r="I645" s="9">
        <v>5185</v>
      </c>
      <c r="K645" s="9">
        <f t="shared" si="36"/>
        <v>32225</v>
      </c>
      <c r="L645" s="17">
        <f t="shared" si="35"/>
        <v>0</v>
      </c>
      <c r="M645" s="17">
        <f t="shared" si="35"/>
        <v>1523</v>
      </c>
      <c r="N645" s="17">
        <f t="shared" si="35"/>
        <v>3204</v>
      </c>
      <c r="O645" s="17">
        <f t="shared" si="34"/>
        <v>3944</v>
      </c>
      <c r="P645" s="17">
        <f t="shared" si="34"/>
        <v>0</v>
      </c>
      <c r="Q645" s="17">
        <f t="shared" si="34"/>
        <v>2464</v>
      </c>
      <c r="R645" s="17">
        <f t="shared" si="34"/>
        <v>4445</v>
      </c>
      <c r="S645" s="17">
        <f t="shared" si="32"/>
        <v>5185</v>
      </c>
    </row>
    <row r="646" spans="1:19">
      <c r="A646" s="9">
        <v>32250</v>
      </c>
      <c r="B646" s="9">
        <v>0</v>
      </c>
      <c r="C646" s="9">
        <v>1515</v>
      </c>
      <c r="D646" s="9">
        <v>3194</v>
      </c>
      <c r="E646" s="9">
        <v>3934</v>
      </c>
      <c r="F646" s="9">
        <v>0</v>
      </c>
      <c r="G646" s="9">
        <v>2456</v>
      </c>
      <c r="H646" s="9">
        <v>4434</v>
      </c>
      <c r="I646" s="9">
        <v>5174</v>
      </c>
      <c r="K646" s="9">
        <f t="shared" si="36"/>
        <v>32275</v>
      </c>
      <c r="L646" s="17">
        <f t="shared" si="35"/>
        <v>0</v>
      </c>
      <c r="M646" s="17">
        <f t="shared" si="35"/>
        <v>1515</v>
      </c>
      <c r="N646" s="17">
        <f t="shared" si="35"/>
        <v>3194</v>
      </c>
      <c r="O646" s="17">
        <f t="shared" si="34"/>
        <v>3934</v>
      </c>
      <c r="P646" s="17">
        <f t="shared" si="34"/>
        <v>0</v>
      </c>
      <c r="Q646" s="17">
        <f t="shared" si="34"/>
        <v>2456</v>
      </c>
      <c r="R646" s="17">
        <f t="shared" si="34"/>
        <v>4434</v>
      </c>
      <c r="S646" s="17">
        <f t="shared" si="32"/>
        <v>5174</v>
      </c>
    </row>
    <row r="647" spans="1:19">
      <c r="A647" s="9">
        <v>32300</v>
      </c>
      <c r="B647" s="9">
        <v>0</v>
      </c>
      <c r="C647" s="9">
        <v>1507</v>
      </c>
      <c r="D647" s="9">
        <v>3183</v>
      </c>
      <c r="E647" s="9">
        <v>3923</v>
      </c>
      <c r="F647" s="9">
        <v>0</v>
      </c>
      <c r="G647" s="9">
        <v>2448</v>
      </c>
      <c r="H647" s="9">
        <v>4424</v>
      </c>
      <c r="I647" s="9">
        <v>5164</v>
      </c>
      <c r="K647" s="9">
        <f t="shared" si="36"/>
        <v>32325</v>
      </c>
      <c r="L647" s="17">
        <f t="shared" si="35"/>
        <v>0</v>
      </c>
      <c r="M647" s="17">
        <f t="shared" si="35"/>
        <v>1507</v>
      </c>
      <c r="N647" s="17">
        <f t="shared" si="35"/>
        <v>3183</v>
      </c>
      <c r="O647" s="17">
        <f t="shared" si="34"/>
        <v>3923</v>
      </c>
      <c r="P647" s="17">
        <f t="shared" si="34"/>
        <v>0</v>
      </c>
      <c r="Q647" s="17">
        <f t="shared" si="34"/>
        <v>2448</v>
      </c>
      <c r="R647" s="17">
        <f t="shared" si="34"/>
        <v>4424</v>
      </c>
      <c r="S647" s="17">
        <f t="shared" si="32"/>
        <v>5164</v>
      </c>
    </row>
    <row r="648" spans="1:19">
      <c r="A648" s="9">
        <v>32350</v>
      </c>
      <c r="B648" s="9">
        <v>0</v>
      </c>
      <c r="C648" s="9">
        <v>1499</v>
      </c>
      <c r="D648" s="9">
        <v>3173</v>
      </c>
      <c r="E648" s="9">
        <v>3913</v>
      </c>
      <c r="F648" s="9">
        <v>0</v>
      </c>
      <c r="G648" s="9">
        <v>2440</v>
      </c>
      <c r="H648" s="9">
        <v>4413</v>
      </c>
      <c r="I648" s="9">
        <v>5153</v>
      </c>
      <c r="K648" s="9">
        <f t="shared" si="36"/>
        <v>32375</v>
      </c>
      <c r="L648" s="17">
        <f t="shared" si="35"/>
        <v>0</v>
      </c>
      <c r="M648" s="17">
        <f t="shared" si="35"/>
        <v>1499</v>
      </c>
      <c r="N648" s="17">
        <f t="shared" si="35"/>
        <v>3173</v>
      </c>
      <c r="O648" s="17">
        <f t="shared" si="34"/>
        <v>3913</v>
      </c>
      <c r="P648" s="17">
        <f t="shared" si="34"/>
        <v>0</v>
      </c>
      <c r="Q648" s="17">
        <f t="shared" si="34"/>
        <v>2440</v>
      </c>
      <c r="R648" s="17">
        <f t="shared" si="34"/>
        <v>4413</v>
      </c>
      <c r="S648" s="17">
        <f t="shared" si="32"/>
        <v>5153</v>
      </c>
    </row>
    <row r="649" spans="1:19">
      <c r="A649" s="9">
        <v>32400</v>
      </c>
      <c r="B649" s="9">
        <v>0</v>
      </c>
      <c r="C649" s="9">
        <v>1491</v>
      </c>
      <c r="D649" s="9">
        <v>3162</v>
      </c>
      <c r="E649" s="9">
        <v>3902</v>
      </c>
      <c r="F649" s="9">
        <v>0</v>
      </c>
      <c r="G649" s="9">
        <v>2432</v>
      </c>
      <c r="H649" s="9">
        <v>4403</v>
      </c>
      <c r="I649" s="9">
        <v>5143</v>
      </c>
      <c r="K649" s="9">
        <f t="shared" si="36"/>
        <v>32425</v>
      </c>
      <c r="L649" s="17">
        <f t="shared" si="35"/>
        <v>0</v>
      </c>
      <c r="M649" s="17">
        <f t="shared" si="35"/>
        <v>1491</v>
      </c>
      <c r="N649" s="17">
        <f t="shared" si="35"/>
        <v>3162</v>
      </c>
      <c r="O649" s="17">
        <f t="shared" si="34"/>
        <v>3902</v>
      </c>
      <c r="P649" s="17">
        <f t="shared" si="34"/>
        <v>0</v>
      </c>
      <c r="Q649" s="17">
        <f t="shared" si="34"/>
        <v>2432</v>
      </c>
      <c r="R649" s="17">
        <f t="shared" si="34"/>
        <v>4403</v>
      </c>
      <c r="S649" s="17">
        <f t="shared" si="32"/>
        <v>5143</v>
      </c>
    </row>
    <row r="650" spans="1:19">
      <c r="A650" s="9">
        <v>32450</v>
      </c>
      <c r="B650" s="9">
        <v>0</v>
      </c>
      <c r="C650" s="9">
        <v>1483</v>
      </c>
      <c r="D650" s="9">
        <v>3152</v>
      </c>
      <c r="E650" s="9">
        <v>3892</v>
      </c>
      <c r="F650" s="9">
        <v>0</v>
      </c>
      <c r="G650" s="9">
        <v>2424</v>
      </c>
      <c r="H650" s="9">
        <v>4392</v>
      </c>
      <c r="I650" s="9">
        <v>5132</v>
      </c>
      <c r="K650" s="9">
        <f t="shared" si="36"/>
        <v>32475</v>
      </c>
      <c r="L650" s="17">
        <f t="shared" si="35"/>
        <v>0</v>
      </c>
      <c r="M650" s="17">
        <f t="shared" si="35"/>
        <v>1483</v>
      </c>
      <c r="N650" s="17">
        <f t="shared" si="35"/>
        <v>3152</v>
      </c>
      <c r="O650" s="17">
        <f t="shared" si="34"/>
        <v>3892</v>
      </c>
      <c r="P650" s="17">
        <f t="shared" si="34"/>
        <v>0</v>
      </c>
      <c r="Q650" s="17">
        <f t="shared" si="34"/>
        <v>2424</v>
      </c>
      <c r="R650" s="17">
        <f t="shared" si="34"/>
        <v>4392</v>
      </c>
      <c r="S650" s="17">
        <f t="shared" si="32"/>
        <v>5132</v>
      </c>
    </row>
    <row r="651" spans="1:19">
      <c r="A651" s="9">
        <v>32500</v>
      </c>
      <c r="B651" s="9">
        <v>0</v>
      </c>
      <c r="C651" s="9">
        <v>1475</v>
      </c>
      <c r="D651" s="9">
        <v>3141</v>
      </c>
      <c r="E651" s="9">
        <v>3881</v>
      </c>
      <c r="F651" s="9">
        <v>0</v>
      </c>
      <c r="G651" s="9">
        <v>2416</v>
      </c>
      <c r="H651" s="9">
        <v>4382</v>
      </c>
      <c r="I651" s="9">
        <v>5122</v>
      </c>
      <c r="K651" s="9">
        <f t="shared" si="36"/>
        <v>32525</v>
      </c>
      <c r="L651" s="17">
        <f t="shared" si="35"/>
        <v>0</v>
      </c>
      <c r="M651" s="17">
        <f t="shared" si="35"/>
        <v>1475</v>
      </c>
      <c r="N651" s="17">
        <f t="shared" si="35"/>
        <v>3141</v>
      </c>
      <c r="O651" s="17">
        <f t="shared" si="34"/>
        <v>3881</v>
      </c>
      <c r="P651" s="17">
        <f t="shared" si="34"/>
        <v>0</v>
      </c>
      <c r="Q651" s="17">
        <f t="shared" si="34"/>
        <v>2416</v>
      </c>
      <c r="R651" s="17">
        <f t="shared" si="34"/>
        <v>4382</v>
      </c>
      <c r="S651" s="17">
        <f t="shared" si="32"/>
        <v>5122</v>
      </c>
    </row>
    <row r="652" spans="1:19">
      <c r="A652" s="9">
        <v>32550</v>
      </c>
      <c r="B652" s="9">
        <v>0</v>
      </c>
      <c r="C652" s="9">
        <v>1467</v>
      </c>
      <c r="D652" s="9">
        <v>3131</v>
      </c>
      <c r="E652" s="9">
        <v>3871</v>
      </c>
      <c r="F652" s="9">
        <v>0</v>
      </c>
      <c r="G652" s="9">
        <v>2408</v>
      </c>
      <c r="H652" s="9">
        <v>4371</v>
      </c>
      <c r="I652" s="9">
        <v>5111</v>
      </c>
      <c r="K652" s="9">
        <f t="shared" si="36"/>
        <v>32575</v>
      </c>
      <c r="L652" s="17">
        <f t="shared" si="35"/>
        <v>0</v>
      </c>
      <c r="M652" s="17">
        <f t="shared" si="35"/>
        <v>1467</v>
      </c>
      <c r="N652" s="17">
        <f t="shared" si="35"/>
        <v>3131</v>
      </c>
      <c r="O652" s="17">
        <f t="shared" si="34"/>
        <v>3871</v>
      </c>
      <c r="P652" s="17">
        <f t="shared" si="34"/>
        <v>0</v>
      </c>
      <c r="Q652" s="17">
        <f t="shared" si="34"/>
        <v>2408</v>
      </c>
      <c r="R652" s="17">
        <f t="shared" si="34"/>
        <v>4371</v>
      </c>
      <c r="S652" s="17">
        <f t="shared" si="32"/>
        <v>5111</v>
      </c>
    </row>
    <row r="653" spans="1:19">
      <c r="A653" s="9">
        <v>32600</v>
      </c>
      <c r="B653" s="9">
        <v>0</v>
      </c>
      <c r="C653" s="9">
        <v>1459</v>
      </c>
      <c r="D653" s="9">
        <v>3120</v>
      </c>
      <c r="E653" s="9">
        <v>3860</v>
      </c>
      <c r="F653" s="9">
        <v>0</v>
      </c>
      <c r="G653" s="9">
        <v>2400</v>
      </c>
      <c r="H653" s="9">
        <v>4361</v>
      </c>
      <c r="I653" s="9">
        <v>5101</v>
      </c>
      <c r="K653" s="9">
        <f t="shared" si="36"/>
        <v>32625</v>
      </c>
      <c r="L653" s="17">
        <f t="shared" si="35"/>
        <v>0</v>
      </c>
      <c r="M653" s="17">
        <f t="shared" si="35"/>
        <v>1459</v>
      </c>
      <c r="N653" s="17">
        <f t="shared" si="35"/>
        <v>3120</v>
      </c>
      <c r="O653" s="17">
        <f t="shared" si="34"/>
        <v>3860</v>
      </c>
      <c r="P653" s="17">
        <f t="shared" si="34"/>
        <v>0</v>
      </c>
      <c r="Q653" s="17">
        <f t="shared" si="34"/>
        <v>2400</v>
      </c>
      <c r="R653" s="17">
        <f t="shared" si="34"/>
        <v>4361</v>
      </c>
      <c r="S653" s="17">
        <f t="shared" si="32"/>
        <v>5101</v>
      </c>
    </row>
    <row r="654" spans="1:19">
      <c r="A654" s="9">
        <v>32650</v>
      </c>
      <c r="B654" s="9">
        <v>0</v>
      </c>
      <c r="C654" s="9">
        <v>1451</v>
      </c>
      <c r="D654" s="9">
        <v>3110</v>
      </c>
      <c r="E654" s="9">
        <v>3850</v>
      </c>
      <c r="F654" s="9">
        <v>0</v>
      </c>
      <c r="G654" s="9">
        <v>2392</v>
      </c>
      <c r="H654" s="9">
        <v>4350</v>
      </c>
      <c r="I654" s="9">
        <v>5090</v>
      </c>
      <c r="K654" s="9">
        <f t="shared" si="36"/>
        <v>32675</v>
      </c>
      <c r="L654" s="17">
        <f t="shared" si="35"/>
        <v>0</v>
      </c>
      <c r="M654" s="17">
        <f t="shared" si="35"/>
        <v>1451</v>
      </c>
      <c r="N654" s="17">
        <f t="shared" si="35"/>
        <v>3110</v>
      </c>
      <c r="O654" s="17">
        <f t="shared" si="34"/>
        <v>3850</v>
      </c>
      <c r="P654" s="17">
        <f t="shared" si="34"/>
        <v>0</v>
      </c>
      <c r="Q654" s="17">
        <f t="shared" si="34"/>
        <v>2392</v>
      </c>
      <c r="R654" s="17">
        <f t="shared" si="34"/>
        <v>4350</v>
      </c>
      <c r="S654" s="17">
        <f t="shared" si="32"/>
        <v>5090</v>
      </c>
    </row>
    <row r="655" spans="1:19">
      <c r="A655" s="9">
        <v>32700</v>
      </c>
      <c r="B655" s="9">
        <v>0</v>
      </c>
      <c r="C655" s="9">
        <v>1443</v>
      </c>
      <c r="D655" s="9">
        <v>3099</v>
      </c>
      <c r="E655" s="9">
        <v>3839</v>
      </c>
      <c r="F655" s="9">
        <v>0</v>
      </c>
      <c r="G655" s="9">
        <v>2384</v>
      </c>
      <c r="H655" s="9">
        <v>4339</v>
      </c>
      <c r="I655" s="9">
        <v>5079</v>
      </c>
      <c r="K655" s="9">
        <f t="shared" si="36"/>
        <v>32725</v>
      </c>
      <c r="L655" s="17">
        <f t="shared" si="35"/>
        <v>0</v>
      </c>
      <c r="M655" s="17">
        <f t="shared" si="35"/>
        <v>1443</v>
      </c>
      <c r="N655" s="17">
        <f t="shared" si="35"/>
        <v>3099</v>
      </c>
      <c r="O655" s="17">
        <f t="shared" si="34"/>
        <v>3839</v>
      </c>
      <c r="P655" s="17">
        <f t="shared" si="34"/>
        <v>0</v>
      </c>
      <c r="Q655" s="17">
        <f t="shared" si="34"/>
        <v>2384</v>
      </c>
      <c r="R655" s="17">
        <f t="shared" si="34"/>
        <v>4339</v>
      </c>
      <c r="S655" s="17">
        <f t="shared" si="32"/>
        <v>5079</v>
      </c>
    </row>
    <row r="656" spans="1:19">
      <c r="A656" s="9">
        <v>32750</v>
      </c>
      <c r="B656" s="9">
        <v>0</v>
      </c>
      <c r="C656" s="9">
        <v>1435</v>
      </c>
      <c r="D656" s="9">
        <v>3088</v>
      </c>
      <c r="E656" s="9">
        <v>3828</v>
      </c>
      <c r="F656" s="9">
        <v>0</v>
      </c>
      <c r="G656" s="9">
        <v>2376</v>
      </c>
      <c r="H656" s="9">
        <v>4329</v>
      </c>
      <c r="I656" s="9">
        <v>5069</v>
      </c>
      <c r="K656" s="9">
        <f t="shared" si="36"/>
        <v>32775</v>
      </c>
      <c r="L656" s="17">
        <f t="shared" si="35"/>
        <v>0</v>
      </c>
      <c r="M656" s="17">
        <f t="shared" si="35"/>
        <v>1435</v>
      </c>
      <c r="N656" s="17">
        <f t="shared" si="35"/>
        <v>3088</v>
      </c>
      <c r="O656" s="17">
        <f t="shared" si="34"/>
        <v>3828</v>
      </c>
      <c r="P656" s="17">
        <f t="shared" si="34"/>
        <v>0</v>
      </c>
      <c r="Q656" s="17">
        <f t="shared" si="34"/>
        <v>2376</v>
      </c>
      <c r="R656" s="17">
        <f t="shared" si="34"/>
        <v>4329</v>
      </c>
      <c r="S656" s="17">
        <f t="shared" si="32"/>
        <v>5069</v>
      </c>
    </row>
    <row r="657" spans="1:19">
      <c r="A657" s="9">
        <v>32800</v>
      </c>
      <c r="B657" s="9">
        <v>0</v>
      </c>
      <c r="C657" s="9">
        <v>1427</v>
      </c>
      <c r="D657" s="9">
        <v>3078</v>
      </c>
      <c r="E657" s="9">
        <v>3818</v>
      </c>
      <c r="F657" s="9">
        <v>0</v>
      </c>
      <c r="G657" s="9">
        <v>2368</v>
      </c>
      <c r="H657" s="9">
        <v>4318</v>
      </c>
      <c r="I657" s="9">
        <v>5058</v>
      </c>
      <c r="K657" s="9">
        <f t="shared" si="36"/>
        <v>32825</v>
      </c>
      <c r="L657" s="17">
        <f t="shared" si="35"/>
        <v>0</v>
      </c>
      <c r="M657" s="17">
        <f t="shared" si="35"/>
        <v>1427</v>
      </c>
      <c r="N657" s="17">
        <f t="shared" si="35"/>
        <v>3078</v>
      </c>
      <c r="O657" s="17">
        <f t="shared" si="34"/>
        <v>3818</v>
      </c>
      <c r="P657" s="17">
        <f t="shared" si="34"/>
        <v>0</v>
      </c>
      <c r="Q657" s="17">
        <f t="shared" si="34"/>
        <v>2368</v>
      </c>
      <c r="R657" s="17">
        <f t="shared" si="34"/>
        <v>4318</v>
      </c>
      <c r="S657" s="17">
        <f t="shared" si="32"/>
        <v>5058</v>
      </c>
    </row>
    <row r="658" spans="1:19">
      <c r="A658" s="9">
        <v>32850</v>
      </c>
      <c r="B658" s="9">
        <v>0</v>
      </c>
      <c r="C658" s="9">
        <v>1419</v>
      </c>
      <c r="D658" s="9">
        <v>3067</v>
      </c>
      <c r="E658" s="9">
        <v>3807</v>
      </c>
      <c r="F658" s="9">
        <v>0</v>
      </c>
      <c r="G658" s="9">
        <v>2360</v>
      </c>
      <c r="H658" s="9">
        <v>4308</v>
      </c>
      <c r="I658" s="9">
        <v>5048</v>
      </c>
      <c r="K658" s="9">
        <f t="shared" si="36"/>
        <v>32875</v>
      </c>
      <c r="L658" s="17">
        <f t="shared" si="35"/>
        <v>0</v>
      </c>
      <c r="M658" s="17">
        <f t="shared" si="35"/>
        <v>1419</v>
      </c>
      <c r="N658" s="17">
        <f t="shared" si="35"/>
        <v>3067</v>
      </c>
      <c r="O658" s="17">
        <f t="shared" si="34"/>
        <v>3807</v>
      </c>
      <c r="P658" s="17">
        <f t="shared" si="34"/>
        <v>0</v>
      </c>
      <c r="Q658" s="17">
        <f t="shared" si="34"/>
        <v>2360</v>
      </c>
      <c r="R658" s="17">
        <f t="shared" si="34"/>
        <v>4308</v>
      </c>
      <c r="S658" s="17">
        <f t="shared" si="34"/>
        <v>5048</v>
      </c>
    </row>
    <row r="659" spans="1:19">
      <c r="A659" s="9">
        <v>32900</v>
      </c>
      <c r="B659" s="9">
        <v>0</v>
      </c>
      <c r="C659" s="9">
        <v>1411</v>
      </c>
      <c r="D659" s="9">
        <v>3057</v>
      </c>
      <c r="E659" s="9">
        <v>3797</v>
      </c>
      <c r="F659" s="9">
        <v>0</v>
      </c>
      <c r="G659" s="9">
        <v>2352</v>
      </c>
      <c r="H659" s="9">
        <v>4297</v>
      </c>
      <c r="I659" s="9">
        <v>5037</v>
      </c>
      <c r="K659" s="9">
        <f t="shared" si="36"/>
        <v>32925</v>
      </c>
      <c r="L659" s="17">
        <f t="shared" si="35"/>
        <v>0</v>
      </c>
      <c r="M659" s="17">
        <f t="shared" si="35"/>
        <v>1411</v>
      </c>
      <c r="N659" s="17">
        <f t="shared" si="35"/>
        <v>3057</v>
      </c>
      <c r="O659" s="17">
        <f t="shared" si="34"/>
        <v>3797</v>
      </c>
      <c r="P659" s="17">
        <f t="shared" si="34"/>
        <v>0</v>
      </c>
      <c r="Q659" s="17">
        <f t="shared" si="34"/>
        <v>2352</v>
      </c>
      <c r="R659" s="17">
        <f t="shared" si="34"/>
        <v>4297</v>
      </c>
      <c r="S659" s="17">
        <f t="shared" si="34"/>
        <v>5037</v>
      </c>
    </row>
    <row r="660" spans="1:19">
      <c r="A660" s="9">
        <v>32950</v>
      </c>
      <c r="B660" s="9">
        <v>0</v>
      </c>
      <c r="C660" s="9">
        <v>1403</v>
      </c>
      <c r="D660" s="9">
        <v>3046</v>
      </c>
      <c r="E660" s="9">
        <v>3786</v>
      </c>
      <c r="F660" s="9">
        <v>0</v>
      </c>
      <c r="G660" s="9">
        <v>2344</v>
      </c>
      <c r="H660" s="9">
        <v>4287</v>
      </c>
      <c r="I660" s="9">
        <v>5027</v>
      </c>
      <c r="K660" s="9">
        <f t="shared" si="36"/>
        <v>32975</v>
      </c>
      <c r="L660" s="17">
        <f t="shared" si="35"/>
        <v>0</v>
      </c>
      <c r="M660" s="17">
        <f t="shared" si="35"/>
        <v>1403</v>
      </c>
      <c r="N660" s="17">
        <f t="shared" si="35"/>
        <v>3046</v>
      </c>
      <c r="O660" s="17">
        <f t="shared" si="34"/>
        <v>3786</v>
      </c>
      <c r="P660" s="17">
        <f t="shared" si="34"/>
        <v>0</v>
      </c>
      <c r="Q660" s="17">
        <f t="shared" si="34"/>
        <v>2344</v>
      </c>
      <c r="R660" s="17">
        <f t="shared" si="34"/>
        <v>4287</v>
      </c>
      <c r="S660" s="17">
        <f t="shared" si="34"/>
        <v>5027</v>
      </c>
    </row>
    <row r="661" spans="1:19">
      <c r="A661" s="9">
        <v>33000</v>
      </c>
      <c r="B661" s="9">
        <v>0</v>
      </c>
      <c r="C661" s="9">
        <v>1395</v>
      </c>
      <c r="D661" s="9">
        <v>3036</v>
      </c>
      <c r="E661" s="9">
        <v>3776</v>
      </c>
      <c r="F661" s="9">
        <v>0</v>
      </c>
      <c r="G661" s="9">
        <v>2336</v>
      </c>
      <c r="H661" s="9">
        <v>4276</v>
      </c>
      <c r="I661" s="9">
        <v>5016</v>
      </c>
      <c r="K661" s="9">
        <f t="shared" si="36"/>
        <v>33025</v>
      </c>
      <c r="L661" s="17">
        <f t="shared" si="35"/>
        <v>0</v>
      </c>
      <c r="M661" s="17">
        <f t="shared" si="35"/>
        <v>1395</v>
      </c>
      <c r="N661" s="17">
        <f t="shared" si="35"/>
        <v>3036</v>
      </c>
      <c r="O661" s="17">
        <f t="shared" si="34"/>
        <v>3776</v>
      </c>
      <c r="P661" s="17">
        <f t="shared" si="34"/>
        <v>0</v>
      </c>
      <c r="Q661" s="17">
        <f t="shared" si="34"/>
        <v>2336</v>
      </c>
      <c r="R661" s="17">
        <f t="shared" si="34"/>
        <v>4276</v>
      </c>
      <c r="S661" s="17">
        <f t="shared" si="34"/>
        <v>5016</v>
      </c>
    </row>
    <row r="662" spans="1:19">
      <c r="A662" s="9">
        <v>33050</v>
      </c>
      <c r="B662" s="9">
        <v>0</v>
      </c>
      <c r="C662" s="9">
        <v>1387</v>
      </c>
      <c r="D662" s="9">
        <v>3025</v>
      </c>
      <c r="E662" s="9">
        <v>3765</v>
      </c>
      <c r="F662" s="9">
        <v>0</v>
      </c>
      <c r="G662" s="9">
        <v>2328</v>
      </c>
      <c r="H662" s="9">
        <v>4266</v>
      </c>
      <c r="I662" s="9">
        <v>5006</v>
      </c>
      <c r="K662" s="9">
        <f t="shared" si="36"/>
        <v>33075</v>
      </c>
      <c r="L662" s="17">
        <f t="shared" si="35"/>
        <v>0</v>
      </c>
      <c r="M662" s="17">
        <f t="shared" si="35"/>
        <v>1387</v>
      </c>
      <c r="N662" s="17">
        <f t="shared" si="35"/>
        <v>3025</v>
      </c>
      <c r="O662" s="17">
        <f t="shared" si="34"/>
        <v>3765</v>
      </c>
      <c r="P662" s="17">
        <f t="shared" si="34"/>
        <v>0</v>
      </c>
      <c r="Q662" s="17">
        <f t="shared" si="34"/>
        <v>2328</v>
      </c>
      <c r="R662" s="17">
        <f t="shared" si="34"/>
        <v>4266</v>
      </c>
      <c r="S662" s="17">
        <f t="shared" si="34"/>
        <v>5006</v>
      </c>
    </row>
    <row r="663" spans="1:19">
      <c r="A663" s="9">
        <v>33100</v>
      </c>
      <c r="B663" s="9">
        <v>0</v>
      </c>
      <c r="C663" s="9">
        <v>1379</v>
      </c>
      <c r="D663" s="9">
        <v>3015</v>
      </c>
      <c r="E663" s="9">
        <v>3755</v>
      </c>
      <c r="F663" s="9">
        <v>0</v>
      </c>
      <c r="G663" s="9">
        <v>2320</v>
      </c>
      <c r="H663" s="9">
        <v>4255</v>
      </c>
      <c r="I663" s="9">
        <v>4995</v>
      </c>
      <c r="K663" s="9">
        <f t="shared" si="36"/>
        <v>33125</v>
      </c>
      <c r="L663" s="17">
        <f t="shared" si="35"/>
        <v>0</v>
      </c>
      <c r="M663" s="17">
        <f t="shared" si="35"/>
        <v>1379</v>
      </c>
      <c r="N663" s="17">
        <f t="shared" si="35"/>
        <v>3015</v>
      </c>
      <c r="O663" s="17">
        <f t="shared" si="34"/>
        <v>3755</v>
      </c>
      <c r="P663" s="17">
        <f t="shared" si="34"/>
        <v>0</v>
      </c>
      <c r="Q663" s="17">
        <f t="shared" si="34"/>
        <v>2320</v>
      </c>
      <c r="R663" s="17">
        <f t="shared" si="34"/>
        <v>4255</v>
      </c>
      <c r="S663" s="17">
        <f t="shared" si="34"/>
        <v>4995</v>
      </c>
    </row>
    <row r="664" spans="1:19">
      <c r="A664" s="9">
        <v>33150</v>
      </c>
      <c r="B664" s="9">
        <v>0</v>
      </c>
      <c r="C664" s="9">
        <v>1371</v>
      </c>
      <c r="D664" s="9">
        <v>3004</v>
      </c>
      <c r="E664" s="9">
        <v>3744</v>
      </c>
      <c r="F664" s="9">
        <v>0</v>
      </c>
      <c r="G664" s="9">
        <v>2312</v>
      </c>
      <c r="H664" s="9">
        <v>4245</v>
      </c>
      <c r="I664" s="9">
        <v>4985</v>
      </c>
      <c r="K664" s="9">
        <f t="shared" si="36"/>
        <v>33175</v>
      </c>
      <c r="L664" s="17">
        <f t="shared" si="35"/>
        <v>0</v>
      </c>
      <c r="M664" s="17">
        <f t="shared" si="35"/>
        <v>1371</v>
      </c>
      <c r="N664" s="17">
        <f t="shared" si="35"/>
        <v>3004</v>
      </c>
      <c r="O664" s="17">
        <f t="shared" si="34"/>
        <v>3744</v>
      </c>
      <c r="P664" s="17">
        <f t="shared" si="34"/>
        <v>0</v>
      </c>
      <c r="Q664" s="17">
        <f t="shared" si="34"/>
        <v>2312</v>
      </c>
      <c r="R664" s="17">
        <f t="shared" si="34"/>
        <v>4245</v>
      </c>
      <c r="S664" s="17">
        <f t="shared" si="34"/>
        <v>4985</v>
      </c>
    </row>
    <row r="665" spans="1:19">
      <c r="A665" s="9">
        <v>33200</v>
      </c>
      <c r="B665" s="9">
        <v>0</v>
      </c>
      <c r="C665" s="9">
        <v>1363</v>
      </c>
      <c r="D665" s="9">
        <v>2994</v>
      </c>
      <c r="E665" s="9">
        <v>3734</v>
      </c>
      <c r="F665" s="9">
        <v>0</v>
      </c>
      <c r="G665" s="9">
        <v>2304</v>
      </c>
      <c r="H665" s="9">
        <v>4234</v>
      </c>
      <c r="I665" s="9">
        <v>4974</v>
      </c>
      <c r="K665" s="9">
        <f t="shared" si="36"/>
        <v>33225</v>
      </c>
      <c r="L665" s="17">
        <f t="shared" si="35"/>
        <v>0</v>
      </c>
      <c r="M665" s="17">
        <f t="shared" si="35"/>
        <v>1363</v>
      </c>
      <c r="N665" s="17">
        <f t="shared" si="35"/>
        <v>2994</v>
      </c>
      <c r="O665" s="17">
        <f t="shared" si="34"/>
        <v>3734</v>
      </c>
      <c r="P665" s="17">
        <f t="shared" si="34"/>
        <v>0</v>
      </c>
      <c r="Q665" s="17">
        <f t="shared" si="34"/>
        <v>2304</v>
      </c>
      <c r="R665" s="17">
        <f t="shared" si="34"/>
        <v>4234</v>
      </c>
      <c r="S665" s="17">
        <f t="shared" si="34"/>
        <v>4974</v>
      </c>
    </row>
    <row r="666" spans="1:19">
      <c r="A666" s="9">
        <v>33250</v>
      </c>
      <c r="B666" s="9">
        <v>0</v>
      </c>
      <c r="C666" s="9">
        <v>1355</v>
      </c>
      <c r="D666" s="9">
        <v>2983</v>
      </c>
      <c r="E666" s="9">
        <v>3723</v>
      </c>
      <c r="F666" s="9">
        <v>0</v>
      </c>
      <c r="G666" s="9">
        <v>2296</v>
      </c>
      <c r="H666" s="9">
        <v>4224</v>
      </c>
      <c r="I666" s="9">
        <v>4964</v>
      </c>
      <c r="K666" s="9">
        <f t="shared" si="36"/>
        <v>33275</v>
      </c>
      <c r="L666" s="17">
        <f t="shared" si="35"/>
        <v>0</v>
      </c>
      <c r="M666" s="17">
        <f t="shared" si="35"/>
        <v>1355</v>
      </c>
      <c r="N666" s="17">
        <f t="shared" si="35"/>
        <v>2983</v>
      </c>
      <c r="O666" s="17">
        <f t="shared" si="34"/>
        <v>3723</v>
      </c>
      <c r="P666" s="17">
        <f t="shared" si="34"/>
        <v>0</v>
      </c>
      <c r="Q666" s="17">
        <f t="shared" si="34"/>
        <v>2296</v>
      </c>
      <c r="R666" s="17">
        <f t="shared" si="34"/>
        <v>4224</v>
      </c>
      <c r="S666" s="17">
        <f t="shared" si="34"/>
        <v>4964</v>
      </c>
    </row>
    <row r="667" spans="1:19">
      <c r="A667" s="9">
        <v>33300</v>
      </c>
      <c r="B667" s="9">
        <v>0</v>
      </c>
      <c r="C667" s="9">
        <v>1347</v>
      </c>
      <c r="D667" s="9">
        <v>2973</v>
      </c>
      <c r="E667" s="9">
        <v>3713</v>
      </c>
      <c r="F667" s="9">
        <v>0</v>
      </c>
      <c r="G667" s="9">
        <v>2288</v>
      </c>
      <c r="H667" s="9">
        <v>4213</v>
      </c>
      <c r="I667" s="9">
        <v>4953</v>
      </c>
      <c r="K667" s="9">
        <f t="shared" si="36"/>
        <v>33325</v>
      </c>
      <c r="L667" s="17">
        <f t="shared" si="35"/>
        <v>0</v>
      </c>
      <c r="M667" s="17">
        <f t="shared" si="35"/>
        <v>1347</v>
      </c>
      <c r="N667" s="17">
        <f t="shared" si="35"/>
        <v>2973</v>
      </c>
      <c r="O667" s="17">
        <f t="shared" si="34"/>
        <v>3713</v>
      </c>
      <c r="P667" s="17">
        <f t="shared" si="34"/>
        <v>0</v>
      </c>
      <c r="Q667" s="17">
        <f t="shared" si="34"/>
        <v>2288</v>
      </c>
      <c r="R667" s="17">
        <f t="shared" si="34"/>
        <v>4213</v>
      </c>
      <c r="S667" s="17">
        <f t="shared" si="34"/>
        <v>4953</v>
      </c>
    </row>
    <row r="668" spans="1:19">
      <c r="A668" s="9">
        <v>33350</v>
      </c>
      <c r="B668" s="9">
        <v>0</v>
      </c>
      <c r="C668" s="9">
        <v>1339</v>
      </c>
      <c r="D668" s="9">
        <v>2962</v>
      </c>
      <c r="E668" s="9">
        <v>3702</v>
      </c>
      <c r="F668" s="9">
        <v>0</v>
      </c>
      <c r="G668" s="9">
        <v>2280</v>
      </c>
      <c r="H668" s="9">
        <v>4203</v>
      </c>
      <c r="I668" s="9">
        <v>4943</v>
      </c>
      <c r="K668" s="9">
        <f t="shared" si="36"/>
        <v>33375</v>
      </c>
      <c r="L668" s="17">
        <f t="shared" si="35"/>
        <v>0</v>
      </c>
      <c r="M668" s="17">
        <f t="shared" si="35"/>
        <v>1339</v>
      </c>
      <c r="N668" s="17">
        <f t="shared" si="35"/>
        <v>2962</v>
      </c>
      <c r="O668" s="17">
        <f t="shared" si="34"/>
        <v>3702</v>
      </c>
      <c r="P668" s="17">
        <f t="shared" si="34"/>
        <v>0</v>
      </c>
      <c r="Q668" s="17">
        <f t="shared" si="34"/>
        <v>2280</v>
      </c>
      <c r="R668" s="17">
        <f t="shared" si="34"/>
        <v>4203</v>
      </c>
      <c r="S668" s="17">
        <f t="shared" si="34"/>
        <v>4943</v>
      </c>
    </row>
    <row r="669" spans="1:19">
      <c r="A669" s="9">
        <v>33400</v>
      </c>
      <c r="B669" s="9">
        <v>0</v>
      </c>
      <c r="C669" s="9">
        <v>1331</v>
      </c>
      <c r="D669" s="9">
        <v>2952</v>
      </c>
      <c r="E669" s="9">
        <v>3692</v>
      </c>
      <c r="F669" s="9">
        <v>0</v>
      </c>
      <c r="G669" s="9">
        <v>2272</v>
      </c>
      <c r="H669" s="9">
        <v>4192</v>
      </c>
      <c r="I669" s="9">
        <v>4932</v>
      </c>
      <c r="K669" s="9">
        <f t="shared" si="36"/>
        <v>33425</v>
      </c>
      <c r="L669" s="17">
        <f t="shared" si="35"/>
        <v>0</v>
      </c>
      <c r="M669" s="17">
        <f t="shared" si="35"/>
        <v>1331</v>
      </c>
      <c r="N669" s="17">
        <f t="shared" si="35"/>
        <v>2952</v>
      </c>
      <c r="O669" s="17">
        <f t="shared" si="34"/>
        <v>3692</v>
      </c>
      <c r="P669" s="17">
        <f t="shared" si="34"/>
        <v>0</v>
      </c>
      <c r="Q669" s="17">
        <f t="shared" si="34"/>
        <v>2272</v>
      </c>
      <c r="R669" s="17">
        <f t="shared" si="34"/>
        <v>4192</v>
      </c>
      <c r="S669" s="17">
        <f t="shared" si="34"/>
        <v>4932</v>
      </c>
    </row>
    <row r="670" spans="1:19">
      <c r="A670" s="9">
        <v>33450</v>
      </c>
      <c r="B670" s="9">
        <v>0</v>
      </c>
      <c r="C670" s="9">
        <v>1323</v>
      </c>
      <c r="D670" s="9">
        <v>2941</v>
      </c>
      <c r="E670" s="9">
        <v>3681</v>
      </c>
      <c r="F670" s="9">
        <v>0</v>
      </c>
      <c r="G670" s="9">
        <v>2264</v>
      </c>
      <c r="H670" s="9">
        <v>4181</v>
      </c>
      <c r="I670" s="9">
        <v>4921</v>
      </c>
      <c r="K670" s="9">
        <f t="shared" si="36"/>
        <v>33475</v>
      </c>
      <c r="L670" s="17">
        <f t="shared" si="35"/>
        <v>0</v>
      </c>
      <c r="M670" s="17">
        <f t="shared" si="35"/>
        <v>1323</v>
      </c>
      <c r="N670" s="17">
        <f t="shared" si="35"/>
        <v>2941</v>
      </c>
      <c r="O670" s="17">
        <f t="shared" si="34"/>
        <v>3681</v>
      </c>
      <c r="P670" s="17">
        <f t="shared" si="34"/>
        <v>0</v>
      </c>
      <c r="Q670" s="17">
        <f t="shared" si="34"/>
        <v>2264</v>
      </c>
      <c r="R670" s="17">
        <f t="shared" si="34"/>
        <v>4181</v>
      </c>
      <c r="S670" s="17">
        <f t="shared" si="34"/>
        <v>4921</v>
      </c>
    </row>
    <row r="671" spans="1:19">
      <c r="A671" s="9">
        <v>33500</v>
      </c>
      <c r="B671" s="9">
        <v>0</v>
      </c>
      <c r="C671" s="9">
        <v>1315</v>
      </c>
      <c r="D671" s="9">
        <v>2931</v>
      </c>
      <c r="E671" s="9">
        <v>3671</v>
      </c>
      <c r="F671" s="9">
        <v>0</v>
      </c>
      <c r="G671" s="9">
        <v>2256</v>
      </c>
      <c r="H671" s="9">
        <v>4171</v>
      </c>
      <c r="I671" s="9">
        <v>4911</v>
      </c>
      <c r="K671" s="9">
        <f t="shared" si="36"/>
        <v>33525</v>
      </c>
      <c r="L671" s="17">
        <f t="shared" si="35"/>
        <v>0</v>
      </c>
      <c r="M671" s="17">
        <f t="shared" si="35"/>
        <v>1315</v>
      </c>
      <c r="N671" s="17">
        <f t="shared" si="35"/>
        <v>2931</v>
      </c>
      <c r="O671" s="17">
        <f t="shared" si="34"/>
        <v>3671</v>
      </c>
      <c r="P671" s="17">
        <f t="shared" si="34"/>
        <v>0</v>
      </c>
      <c r="Q671" s="17">
        <f t="shared" si="34"/>
        <v>2256</v>
      </c>
      <c r="R671" s="17">
        <f t="shared" si="34"/>
        <v>4171</v>
      </c>
      <c r="S671" s="17">
        <f t="shared" si="34"/>
        <v>4911</v>
      </c>
    </row>
    <row r="672" spans="1:19">
      <c r="A672" s="9">
        <v>33550</v>
      </c>
      <c r="B672" s="9">
        <v>0</v>
      </c>
      <c r="C672" s="9">
        <v>1307</v>
      </c>
      <c r="D672" s="9">
        <v>2920</v>
      </c>
      <c r="E672" s="9">
        <v>3660</v>
      </c>
      <c r="F672" s="9">
        <v>0</v>
      </c>
      <c r="G672" s="9">
        <v>2248</v>
      </c>
      <c r="H672" s="9">
        <v>4160</v>
      </c>
      <c r="I672" s="9">
        <v>4900</v>
      </c>
      <c r="K672" s="9">
        <f t="shared" si="36"/>
        <v>33575</v>
      </c>
      <c r="L672" s="17">
        <f t="shared" si="35"/>
        <v>0</v>
      </c>
      <c r="M672" s="17">
        <f t="shared" si="35"/>
        <v>1307</v>
      </c>
      <c r="N672" s="17">
        <f t="shared" si="35"/>
        <v>2920</v>
      </c>
      <c r="O672" s="17">
        <f t="shared" si="34"/>
        <v>3660</v>
      </c>
      <c r="P672" s="17">
        <f t="shared" si="34"/>
        <v>0</v>
      </c>
      <c r="Q672" s="17">
        <f t="shared" si="34"/>
        <v>2248</v>
      </c>
      <c r="R672" s="17">
        <f t="shared" si="34"/>
        <v>4160</v>
      </c>
      <c r="S672" s="17">
        <f t="shared" si="34"/>
        <v>4900</v>
      </c>
    </row>
    <row r="673" spans="1:19">
      <c r="A673" s="9">
        <v>33600</v>
      </c>
      <c r="B673" s="9">
        <v>0</v>
      </c>
      <c r="C673" s="9">
        <v>1299</v>
      </c>
      <c r="D673" s="9">
        <v>2909</v>
      </c>
      <c r="E673" s="9">
        <v>3649</v>
      </c>
      <c r="F673" s="9">
        <v>0</v>
      </c>
      <c r="G673" s="9">
        <v>2240</v>
      </c>
      <c r="H673" s="9">
        <v>4150</v>
      </c>
      <c r="I673" s="9">
        <v>4890</v>
      </c>
      <c r="K673" s="9">
        <f t="shared" si="36"/>
        <v>33625</v>
      </c>
      <c r="L673" s="17">
        <f t="shared" si="35"/>
        <v>0</v>
      </c>
      <c r="M673" s="17">
        <f t="shared" si="35"/>
        <v>1299</v>
      </c>
      <c r="N673" s="17">
        <f t="shared" si="35"/>
        <v>2909</v>
      </c>
      <c r="O673" s="17">
        <f t="shared" si="34"/>
        <v>3649</v>
      </c>
      <c r="P673" s="17">
        <f t="shared" si="34"/>
        <v>0</v>
      </c>
      <c r="Q673" s="17">
        <f t="shared" si="34"/>
        <v>2240</v>
      </c>
      <c r="R673" s="17">
        <f t="shared" si="34"/>
        <v>4150</v>
      </c>
      <c r="S673" s="17">
        <f t="shared" si="34"/>
        <v>4890</v>
      </c>
    </row>
    <row r="674" spans="1:19">
      <c r="A674" s="9">
        <v>33650</v>
      </c>
      <c r="B674" s="9">
        <v>0</v>
      </c>
      <c r="C674" s="9">
        <v>1291</v>
      </c>
      <c r="D674" s="9">
        <v>2899</v>
      </c>
      <c r="E674" s="9">
        <v>3639</v>
      </c>
      <c r="F674" s="9">
        <v>0</v>
      </c>
      <c r="G674" s="9">
        <v>2232</v>
      </c>
      <c r="H674" s="9">
        <v>4139</v>
      </c>
      <c r="I674" s="9">
        <v>4879</v>
      </c>
      <c r="K674" s="9">
        <f t="shared" si="36"/>
        <v>33675</v>
      </c>
      <c r="L674" s="17">
        <f t="shared" si="35"/>
        <v>0</v>
      </c>
      <c r="M674" s="17">
        <f t="shared" si="35"/>
        <v>1291</v>
      </c>
      <c r="N674" s="17">
        <f t="shared" si="35"/>
        <v>2899</v>
      </c>
      <c r="O674" s="17">
        <f t="shared" si="34"/>
        <v>3639</v>
      </c>
      <c r="P674" s="17">
        <f t="shared" si="34"/>
        <v>0</v>
      </c>
      <c r="Q674" s="17">
        <f t="shared" si="34"/>
        <v>2232</v>
      </c>
      <c r="R674" s="17">
        <f t="shared" si="34"/>
        <v>4139</v>
      </c>
      <c r="S674" s="17">
        <f t="shared" si="34"/>
        <v>4879</v>
      </c>
    </row>
    <row r="675" spans="1:19">
      <c r="A675" s="9">
        <v>33700</v>
      </c>
      <c r="B675" s="9">
        <v>0</v>
      </c>
      <c r="C675" s="9">
        <v>1283</v>
      </c>
      <c r="D675" s="9">
        <v>2888</v>
      </c>
      <c r="E675" s="9">
        <v>3628</v>
      </c>
      <c r="F675" s="9">
        <v>0</v>
      </c>
      <c r="G675" s="9">
        <v>2225</v>
      </c>
      <c r="H675" s="9">
        <v>4129</v>
      </c>
      <c r="I675" s="9">
        <v>4869</v>
      </c>
      <c r="K675" s="9">
        <f t="shared" si="36"/>
        <v>33725</v>
      </c>
      <c r="L675" s="17">
        <f t="shared" si="35"/>
        <v>0</v>
      </c>
      <c r="M675" s="17">
        <f t="shared" si="35"/>
        <v>1283</v>
      </c>
      <c r="N675" s="17">
        <f t="shared" si="35"/>
        <v>2888</v>
      </c>
      <c r="O675" s="17">
        <f t="shared" si="34"/>
        <v>3628</v>
      </c>
      <c r="P675" s="17">
        <f t="shared" si="34"/>
        <v>0</v>
      </c>
      <c r="Q675" s="17">
        <f t="shared" si="34"/>
        <v>2225</v>
      </c>
      <c r="R675" s="17">
        <f t="shared" si="34"/>
        <v>4129</v>
      </c>
      <c r="S675" s="17">
        <f t="shared" si="34"/>
        <v>4869</v>
      </c>
    </row>
    <row r="676" spans="1:19">
      <c r="A676" s="9">
        <v>33750</v>
      </c>
      <c r="B676" s="9">
        <v>0</v>
      </c>
      <c r="C676" s="9">
        <v>1275</v>
      </c>
      <c r="D676" s="9">
        <v>2878</v>
      </c>
      <c r="E676" s="9">
        <v>3618</v>
      </c>
      <c r="F676" s="9">
        <v>0</v>
      </c>
      <c r="G676" s="9">
        <v>2217</v>
      </c>
      <c r="H676" s="9">
        <v>4118</v>
      </c>
      <c r="I676" s="9">
        <v>4858</v>
      </c>
      <c r="K676" s="9">
        <f t="shared" si="36"/>
        <v>33775</v>
      </c>
      <c r="L676" s="17">
        <f t="shared" si="35"/>
        <v>0</v>
      </c>
      <c r="M676" s="17">
        <f t="shared" si="35"/>
        <v>1275</v>
      </c>
      <c r="N676" s="17">
        <f t="shared" si="35"/>
        <v>2878</v>
      </c>
      <c r="O676" s="17">
        <f t="shared" si="34"/>
        <v>3618</v>
      </c>
      <c r="P676" s="17">
        <f t="shared" si="34"/>
        <v>0</v>
      </c>
      <c r="Q676" s="17">
        <f t="shared" si="34"/>
        <v>2217</v>
      </c>
      <c r="R676" s="17">
        <f t="shared" si="34"/>
        <v>4118</v>
      </c>
      <c r="S676" s="17">
        <f t="shared" si="34"/>
        <v>4858</v>
      </c>
    </row>
    <row r="677" spans="1:19">
      <c r="A677" s="9">
        <v>33800</v>
      </c>
      <c r="B677" s="9">
        <v>0</v>
      </c>
      <c r="C677" s="9">
        <v>1267</v>
      </c>
      <c r="D677" s="9">
        <v>2867</v>
      </c>
      <c r="E677" s="9">
        <v>3607</v>
      </c>
      <c r="F677" s="9">
        <v>0</v>
      </c>
      <c r="G677" s="9">
        <v>2209</v>
      </c>
      <c r="H677" s="9">
        <v>4108</v>
      </c>
      <c r="I677" s="9">
        <v>4848</v>
      </c>
      <c r="K677" s="9">
        <f t="shared" si="36"/>
        <v>33825</v>
      </c>
      <c r="L677" s="17">
        <f t="shared" si="35"/>
        <v>0</v>
      </c>
      <c r="M677" s="17">
        <f t="shared" si="35"/>
        <v>1267</v>
      </c>
      <c r="N677" s="17">
        <f t="shared" si="35"/>
        <v>2867</v>
      </c>
      <c r="O677" s="17">
        <f t="shared" si="34"/>
        <v>3607</v>
      </c>
      <c r="P677" s="17">
        <f t="shared" si="34"/>
        <v>0</v>
      </c>
      <c r="Q677" s="17">
        <f t="shared" si="34"/>
        <v>2209</v>
      </c>
      <c r="R677" s="17">
        <f t="shared" si="34"/>
        <v>4108</v>
      </c>
      <c r="S677" s="17">
        <f t="shared" si="34"/>
        <v>4848</v>
      </c>
    </row>
    <row r="678" spans="1:19">
      <c r="A678" s="9">
        <v>33850</v>
      </c>
      <c r="B678" s="9">
        <v>0</v>
      </c>
      <c r="C678" s="9">
        <v>1259</v>
      </c>
      <c r="D678" s="9">
        <v>2857</v>
      </c>
      <c r="E678" s="9">
        <v>3597</v>
      </c>
      <c r="F678" s="9">
        <v>0</v>
      </c>
      <c r="G678" s="9">
        <v>2201</v>
      </c>
      <c r="H678" s="9">
        <v>4097</v>
      </c>
      <c r="I678" s="9">
        <v>4837</v>
      </c>
      <c r="K678" s="9">
        <f t="shared" si="36"/>
        <v>33875</v>
      </c>
      <c r="L678" s="17">
        <f t="shared" si="35"/>
        <v>0</v>
      </c>
      <c r="M678" s="17">
        <f t="shared" si="35"/>
        <v>1259</v>
      </c>
      <c r="N678" s="17">
        <f t="shared" si="35"/>
        <v>2857</v>
      </c>
      <c r="O678" s="17">
        <f t="shared" si="34"/>
        <v>3597</v>
      </c>
      <c r="P678" s="17">
        <f t="shared" si="34"/>
        <v>0</v>
      </c>
      <c r="Q678" s="17">
        <f t="shared" si="34"/>
        <v>2201</v>
      </c>
      <c r="R678" s="17">
        <f t="shared" si="34"/>
        <v>4097</v>
      </c>
      <c r="S678" s="17">
        <f t="shared" si="34"/>
        <v>4837</v>
      </c>
    </row>
    <row r="679" spans="1:19">
      <c r="A679" s="9">
        <v>33900</v>
      </c>
      <c r="B679" s="9">
        <v>0</v>
      </c>
      <c r="C679" s="9">
        <v>1251</v>
      </c>
      <c r="D679" s="9">
        <v>2846</v>
      </c>
      <c r="E679" s="9">
        <v>3586</v>
      </c>
      <c r="F679" s="9">
        <v>0</v>
      </c>
      <c r="G679" s="9">
        <v>2193</v>
      </c>
      <c r="H679" s="9">
        <v>4087</v>
      </c>
      <c r="I679" s="9">
        <v>4827</v>
      </c>
      <c r="K679" s="9">
        <f t="shared" si="36"/>
        <v>33925</v>
      </c>
      <c r="L679" s="17">
        <f t="shared" si="35"/>
        <v>0</v>
      </c>
      <c r="M679" s="17">
        <f t="shared" si="35"/>
        <v>1251</v>
      </c>
      <c r="N679" s="17">
        <f t="shared" si="35"/>
        <v>2846</v>
      </c>
      <c r="O679" s="17">
        <f t="shared" si="34"/>
        <v>3586</v>
      </c>
      <c r="P679" s="17">
        <f t="shared" si="34"/>
        <v>0</v>
      </c>
      <c r="Q679" s="17">
        <f t="shared" si="34"/>
        <v>2193</v>
      </c>
      <c r="R679" s="17">
        <f t="shared" si="34"/>
        <v>4087</v>
      </c>
      <c r="S679" s="17">
        <f t="shared" si="34"/>
        <v>4827</v>
      </c>
    </row>
    <row r="680" spans="1:19">
      <c r="A680" s="9">
        <v>33950</v>
      </c>
      <c r="B680" s="9">
        <v>0</v>
      </c>
      <c r="C680" s="9">
        <v>1243</v>
      </c>
      <c r="D680" s="9">
        <v>2836</v>
      </c>
      <c r="E680" s="9">
        <v>3576</v>
      </c>
      <c r="F680" s="9">
        <v>0</v>
      </c>
      <c r="G680" s="9">
        <v>2185</v>
      </c>
      <c r="H680" s="9">
        <v>4076</v>
      </c>
      <c r="I680" s="9">
        <v>4816</v>
      </c>
      <c r="K680" s="9">
        <f t="shared" si="36"/>
        <v>33975</v>
      </c>
      <c r="L680" s="17">
        <f t="shared" si="35"/>
        <v>0</v>
      </c>
      <c r="M680" s="17">
        <f t="shared" si="35"/>
        <v>1243</v>
      </c>
      <c r="N680" s="17">
        <f t="shared" si="35"/>
        <v>2836</v>
      </c>
      <c r="O680" s="17">
        <f t="shared" si="34"/>
        <v>3576</v>
      </c>
      <c r="P680" s="17">
        <f t="shared" si="34"/>
        <v>0</v>
      </c>
      <c r="Q680" s="17">
        <f t="shared" si="34"/>
        <v>2185</v>
      </c>
      <c r="R680" s="17">
        <f t="shared" si="34"/>
        <v>4076</v>
      </c>
      <c r="S680" s="17">
        <f t="shared" si="34"/>
        <v>4816</v>
      </c>
    </row>
    <row r="681" spans="1:19">
      <c r="A681" s="9">
        <v>34000</v>
      </c>
      <c r="B681" s="9">
        <v>0</v>
      </c>
      <c r="C681" s="9">
        <v>1235</v>
      </c>
      <c r="D681" s="9">
        <v>2825</v>
      </c>
      <c r="E681" s="9">
        <v>3565</v>
      </c>
      <c r="F681" s="9">
        <v>0</v>
      </c>
      <c r="G681" s="9">
        <v>2177</v>
      </c>
      <c r="H681" s="9">
        <v>4066</v>
      </c>
      <c r="I681" s="9">
        <v>4806</v>
      </c>
      <c r="K681" s="9">
        <f t="shared" si="36"/>
        <v>34025</v>
      </c>
      <c r="L681" s="17">
        <f t="shared" si="35"/>
        <v>0</v>
      </c>
      <c r="M681" s="17">
        <f t="shared" si="35"/>
        <v>1235</v>
      </c>
      <c r="N681" s="17">
        <f t="shared" si="35"/>
        <v>2825</v>
      </c>
      <c r="O681" s="17">
        <f t="shared" si="34"/>
        <v>3565</v>
      </c>
      <c r="P681" s="17">
        <f t="shared" si="34"/>
        <v>0</v>
      </c>
      <c r="Q681" s="17">
        <f t="shared" si="34"/>
        <v>2177</v>
      </c>
      <c r="R681" s="17">
        <f t="shared" si="34"/>
        <v>4066</v>
      </c>
      <c r="S681" s="17">
        <f t="shared" si="34"/>
        <v>4806</v>
      </c>
    </row>
    <row r="682" spans="1:19">
      <c r="A682" s="9">
        <v>34050</v>
      </c>
      <c r="B682" s="9">
        <v>0</v>
      </c>
      <c r="C682" s="9">
        <v>1227</v>
      </c>
      <c r="D682" s="9">
        <v>2815</v>
      </c>
      <c r="E682" s="9">
        <v>3555</v>
      </c>
      <c r="F682" s="9">
        <v>0</v>
      </c>
      <c r="G682" s="9">
        <v>2169</v>
      </c>
      <c r="H682" s="9">
        <v>4055</v>
      </c>
      <c r="I682" s="9">
        <v>4795</v>
      </c>
      <c r="K682" s="9">
        <f t="shared" si="36"/>
        <v>34075</v>
      </c>
      <c r="L682" s="17">
        <f t="shared" si="35"/>
        <v>0</v>
      </c>
      <c r="M682" s="17">
        <f t="shared" si="35"/>
        <v>1227</v>
      </c>
      <c r="N682" s="17">
        <f t="shared" si="35"/>
        <v>2815</v>
      </c>
      <c r="O682" s="17">
        <f t="shared" si="34"/>
        <v>3555</v>
      </c>
      <c r="P682" s="17">
        <f t="shared" si="34"/>
        <v>0</v>
      </c>
      <c r="Q682" s="17">
        <f t="shared" si="34"/>
        <v>2169</v>
      </c>
      <c r="R682" s="17">
        <f t="shared" si="34"/>
        <v>4055</v>
      </c>
      <c r="S682" s="17">
        <f t="shared" si="34"/>
        <v>4795</v>
      </c>
    </row>
    <row r="683" spans="1:19">
      <c r="A683" s="9">
        <v>34100</v>
      </c>
      <c r="B683" s="9">
        <v>0</v>
      </c>
      <c r="C683" s="9">
        <v>1219</v>
      </c>
      <c r="D683" s="9">
        <v>2804</v>
      </c>
      <c r="E683" s="9">
        <v>3544</v>
      </c>
      <c r="F683" s="9">
        <v>0</v>
      </c>
      <c r="G683" s="9">
        <v>2161</v>
      </c>
      <c r="H683" s="9">
        <v>4045</v>
      </c>
      <c r="I683" s="9">
        <v>4785</v>
      </c>
      <c r="K683" s="9">
        <f t="shared" si="36"/>
        <v>34125</v>
      </c>
      <c r="L683" s="17">
        <f t="shared" si="35"/>
        <v>0</v>
      </c>
      <c r="M683" s="17">
        <f t="shared" si="35"/>
        <v>1219</v>
      </c>
      <c r="N683" s="17">
        <f t="shared" si="35"/>
        <v>2804</v>
      </c>
      <c r="O683" s="17">
        <f t="shared" si="34"/>
        <v>3544</v>
      </c>
      <c r="P683" s="17">
        <f t="shared" si="34"/>
        <v>0</v>
      </c>
      <c r="Q683" s="17">
        <f t="shared" si="34"/>
        <v>2161</v>
      </c>
      <c r="R683" s="17">
        <f t="shared" si="34"/>
        <v>4045</v>
      </c>
      <c r="S683" s="17">
        <f t="shared" si="34"/>
        <v>4785</v>
      </c>
    </row>
    <row r="684" spans="1:19">
      <c r="A684" s="9">
        <v>34150</v>
      </c>
      <c r="B684" s="9">
        <v>0</v>
      </c>
      <c r="C684" s="9">
        <v>1211</v>
      </c>
      <c r="D684" s="9">
        <v>2794</v>
      </c>
      <c r="E684" s="9">
        <v>3534</v>
      </c>
      <c r="F684" s="9">
        <v>0</v>
      </c>
      <c r="G684" s="9">
        <v>2153</v>
      </c>
      <c r="H684" s="9">
        <v>4034</v>
      </c>
      <c r="I684" s="9">
        <v>4774</v>
      </c>
      <c r="K684" s="9">
        <f t="shared" si="36"/>
        <v>34175</v>
      </c>
      <c r="L684" s="17">
        <f t="shared" si="35"/>
        <v>0</v>
      </c>
      <c r="M684" s="17">
        <f t="shared" si="35"/>
        <v>1211</v>
      </c>
      <c r="N684" s="17">
        <f t="shared" si="35"/>
        <v>2794</v>
      </c>
      <c r="O684" s="17">
        <f t="shared" si="34"/>
        <v>3534</v>
      </c>
      <c r="P684" s="17">
        <f t="shared" si="34"/>
        <v>0</v>
      </c>
      <c r="Q684" s="17">
        <f t="shared" si="34"/>
        <v>2153</v>
      </c>
      <c r="R684" s="17">
        <f t="shared" si="34"/>
        <v>4034</v>
      </c>
      <c r="S684" s="17">
        <f t="shared" si="34"/>
        <v>4774</v>
      </c>
    </row>
    <row r="685" spans="1:19">
      <c r="A685" s="9">
        <v>34200</v>
      </c>
      <c r="B685" s="9">
        <v>0</v>
      </c>
      <c r="C685" s="9">
        <v>1203</v>
      </c>
      <c r="D685" s="9">
        <v>2783</v>
      </c>
      <c r="E685" s="9">
        <v>3523</v>
      </c>
      <c r="F685" s="9">
        <v>0</v>
      </c>
      <c r="G685" s="9">
        <v>2145</v>
      </c>
      <c r="H685" s="9">
        <v>4024</v>
      </c>
      <c r="I685" s="9">
        <v>4764</v>
      </c>
      <c r="K685" s="9">
        <f t="shared" si="36"/>
        <v>34225</v>
      </c>
      <c r="L685" s="17">
        <f t="shared" si="35"/>
        <v>0</v>
      </c>
      <c r="M685" s="17">
        <f t="shared" si="35"/>
        <v>1203</v>
      </c>
      <c r="N685" s="17">
        <f t="shared" si="35"/>
        <v>2783</v>
      </c>
      <c r="O685" s="17">
        <f t="shared" si="34"/>
        <v>3523</v>
      </c>
      <c r="P685" s="17">
        <f t="shared" si="34"/>
        <v>0</v>
      </c>
      <c r="Q685" s="17">
        <f t="shared" si="34"/>
        <v>2145</v>
      </c>
      <c r="R685" s="17">
        <f t="shared" si="34"/>
        <v>4024</v>
      </c>
      <c r="S685" s="17">
        <f t="shared" si="34"/>
        <v>4764</v>
      </c>
    </row>
    <row r="686" spans="1:19">
      <c r="A686" s="9">
        <v>34250</v>
      </c>
      <c r="B686" s="9">
        <v>0</v>
      </c>
      <c r="C686" s="9">
        <v>1195</v>
      </c>
      <c r="D686" s="9">
        <v>2773</v>
      </c>
      <c r="E686" s="9">
        <v>3513</v>
      </c>
      <c r="F686" s="9">
        <v>0</v>
      </c>
      <c r="G686" s="9">
        <v>2137</v>
      </c>
      <c r="H686" s="9">
        <v>4013</v>
      </c>
      <c r="I686" s="9">
        <v>4753</v>
      </c>
      <c r="K686" s="9">
        <f t="shared" si="36"/>
        <v>34275</v>
      </c>
      <c r="L686" s="17">
        <f t="shared" si="35"/>
        <v>0</v>
      </c>
      <c r="M686" s="17">
        <f t="shared" si="35"/>
        <v>1195</v>
      </c>
      <c r="N686" s="17">
        <f t="shared" si="35"/>
        <v>2773</v>
      </c>
      <c r="O686" s="17">
        <f t="shared" si="34"/>
        <v>3513</v>
      </c>
      <c r="P686" s="17">
        <f t="shared" si="34"/>
        <v>0</v>
      </c>
      <c r="Q686" s="17">
        <f t="shared" si="34"/>
        <v>2137</v>
      </c>
      <c r="R686" s="17">
        <f t="shared" si="34"/>
        <v>4013</v>
      </c>
      <c r="S686" s="17">
        <f t="shared" si="34"/>
        <v>4753</v>
      </c>
    </row>
    <row r="687" spans="1:19">
      <c r="A687" s="9">
        <v>34300</v>
      </c>
      <c r="B687" s="9">
        <v>0</v>
      </c>
      <c r="C687" s="9">
        <v>1187</v>
      </c>
      <c r="D687" s="9">
        <v>2762</v>
      </c>
      <c r="E687" s="9">
        <v>3502</v>
      </c>
      <c r="F687" s="9">
        <v>0</v>
      </c>
      <c r="G687" s="9">
        <v>2129</v>
      </c>
      <c r="H687" s="9">
        <v>4002</v>
      </c>
      <c r="I687" s="9">
        <v>4742</v>
      </c>
      <c r="K687" s="9">
        <f t="shared" si="36"/>
        <v>34325</v>
      </c>
      <c r="L687" s="17">
        <f t="shared" si="35"/>
        <v>0</v>
      </c>
      <c r="M687" s="17">
        <f t="shared" si="35"/>
        <v>1187</v>
      </c>
      <c r="N687" s="17">
        <f t="shared" si="35"/>
        <v>2762</v>
      </c>
      <c r="O687" s="17">
        <f t="shared" si="34"/>
        <v>3502</v>
      </c>
      <c r="P687" s="17">
        <f t="shared" si="34"/>
        <v>0</v>
      </c>
      <c r="Q687" s="17">
        <f t="shared" ref="Q687:S750" si="37">ROUND(IF($K687&lt;0,0,IF($K687&lt;Z$1,Z$2*$K687,IF($K687&lt;Z$4,Z$3,IF($K687&lt;Z$6,Z$3-Z$5*($K687-Z$4),0)))),0)</f>
        <v>2129</v>
      </c>
      <c r="R687" s="17">
        <f t="shared" si="37"/>
        <v>4002</v>
      </c>
      <c r="S687" s="17">
        <f t="shared" si="37"/>
        <v>4742</v>
      </c>
    </row>
    <row r="688" spans="1:19">
      <c r="A688" s="9">
        <v>34350</v>
      </c>
      <c r="B688" s="9">
        <v>0</v>
      </c>
      <c r="C688" s="9">
        <v>1179</v>
      </c>
      <c r="D688" s="9">
        <v>2752</v>
      </c>
      <c r="E688" s="9">
        <v>3492</v>
      </c>
      <c r="F688" s="9">
        <v>0</v>
      </c>
      <c r="G688" s="9">
        <v>2121</v>
      </c>
      <c r="H688" s="9">
        <v>3992</v>
      </c>
      <c r="I688" s="9">
        <v>4732</v>
      </c>
      <c r="K688" s="9">
        <f t="shared" si="36"/>
        <v>34375</v>
      </c>
      <c r="L688" s="17">
        <f t="shared" si="35"/>
        <v>0</v>
      </c>
      <c r="M688" s="17">
        <f t="shared" si="35"/>
        <v>1179</v>
      </c>
      <c r="N688" s="17">
        <f t="shared" si="35"/>
        <v>2752</v>
      </c>
      <c r="O688" s="17">
        <f t="shared" si="35"/>
        <v>3492</v>
      </c>
      <c r="P688" s="17">
        <f t="shared" si="35"/>
        <v>0</v>
      </c>
      <c r="Q688" s="17">
        <f t="shared" si="37"/>
        <v>2121</v>
      </c>
      <c r="R688" s="17">
        <f t="shared" si="37"/>
        <v>3992</v>
      </c>
      <c r="S688" s="17">
        <f t="shared" si="37"/>
        <v>4732</v>
      </c>
    </row>
    <row r="689" spans="1:19">
      <c r="A689" s="9">
        <v>34400</v>
      </c>
      <c r="B689" s="9">
        <v>0</v>
      </c>
      <c r="C689" s="9">
        <v>1171</v>
      </c>
      <c r="D689" s="9">
        <v>2741</v>
      </c>
      <c r="E689" s="9">
        <v>3481</v>
      </c>
      <c r="F689" s="9">
        <v>0</v>
      </c>
      <c r="G689" s="9">
        <v>2113</v>
      </c>
      <c r="H689" s="9">
        <v>3981</v>
      </c>
      <c r="I689" s="9">
        <v>4721</v>
      </c>
      <c r="K689" s="9">
        <f t="shared" si="36"/>
        <v>34425</v>
      </c>
      <c r="L689" s="17">
        <f t="shared" si="35"/>
        <v>0</v>
      </c>
      <c r="M689" s="17">
        <f t="shared" si="35"/>
        <v>1171</v>
      </c>
      <c r="N689" s="17">
        <f t="shared" si="35"/>
        <v>2741</v>
      </c>
      <c r="O689" s="17">
        <f t="shared" si="35"/>
        <v>3481</v>
      </c>
      <c r="P689" s="17">
        <f t="shared" si="35"/>
        <v>0</v>
      </c>
      <c r="Q689" s="17">
        <f t="shared" si="37"/>
        <v>2113</v>
      </c>
      <c r="R689" s="17">
        <f t="shared" si="37"/>
        <v>3981</v>
      </c>
      <c r="S689" s="17">
        <f t="shared" si="37"/>
        <v>4721</v>
      </c>
    </row>
    <row r="690" spans="1:19">
      <c r="A690" s="9">
        <v>34450</v>
      </c>
      <c r="B690" s="9">
        <v>0</v>
      </c>
      <c r="C690" s="9">
        <v>1163</v>
      </c>
      <c r="D690" s="9">
        <v>2730</v>
      </c>
      <c r="E690" s="9">
        <v>3470</v>
      </c>
      <c r="F690" s="9">
        <v>0</v>
      </c>
      <c r="G690" s="9">
        <v>2105</v>
      </c>
      <c r="H690" s="9">
        <v>3971</v>
      </c>
      <c r="I690" s="9">
        <v>4711</v>
      </c>
      <c r="K690" s="9">
        <f t="shared" si="36"/>
        <v>34475</v>
      </c>
      <c r="L690" s="17">
        <f t="shared" si="35"/>
        <v>0</v>
      </c>
      <c r="M690" s="17">
        <f t="shared" si="35"/>
        <v>1163</v>
      </c>
      <c r="N690" s="17">
        <f t="shared" si="35"/>
        <v>2730</v>
      </c>
      <c r="O690" s="17">
        <f t="shared" si="35"/>
        <v>3470</v>
      </c>
      <c r="P690" s="17">
        <f t="shared" si="35"/>
        <v>0</v>
      </c>
      <c r="Q690" s="17">
        <f t="shared" si="37"/>
        <v>2105</v>
      </c>
      <c r="R690" s="17">
        <f t="shared" si="37"/>
        <v>3971</v>
      </c>
      <c r="S690" s="17">
        <f t="shared" si="37"/>
        <v>4711</v>
      </c>
    </row>
    <row r="691" spans="1:19">
      <c r="A691" s="9">
        <v>34500</v>
      </c>
      <c r="B691" s="9">
        <v>0</v>
      </c>
      <c r="C691" s="9">
        <v>1155</v>
      </c>
      <c r="D691" s="9">
        <v>2720</v>
      </c>
      <c r="E691" s="9">
        <v>3460</v>
      </c>
      <c r="F691" s="9">
        <v>0</v>
      </c>
      <c r="G691" s="9">
        <v>2097</v>
      </c>
      <c r="H691" s="9">
        <v>3960</v>
      </c>
      <c r="I691" s="9">
        <v>4700</v>
      </c>
      <c r="K691" s="9">
        <f t="shared" si="36"/>
        <v>34525</v>
      </c>
      <c r="L691" s="17">
        <f t="shared" si="35"/>
        <v>0</v>
      </c>
      <c r="M691" s="17">
        <f t="shared" si="35"/>
        <v>1155</v>
      </c>
      <c r="N691" s="17">
        <f t="shared" si="35"/>
        <v>2720</v>
      </c>
      <c r="O691" s="17">
        <f t="shared" si="35"/>
        <v>3460</v>
      </c>
      <c r="P691" s="17">
        <f t="shared" si="35"/>
        <v>0</v>
      </c>
      <c r="Q691" s="17">
        <f t="shared" si="37"/>
        <v>2097</v>
      </c>
      <c r="R691" s="17">
        <f t="shared" si="37"/>
        <v>3960</v>
      </c>
      <c r="S691" s="17">
        <f t="shared" si="37"/>
        <v>4700</v>
      </c>
    </row>
    <row r="692" spans="1:19">
      <c r="A692" s="9">
        <v>34550</v>
      </c>
      <c r="B692" s="9">
        <v>0</v>
      </c>
      <c r="C692" s="9">
        <v>1147</v>
      </c>
      <c r="D692" s="9">
        <v>2709</v>
      </c>
      <c r="E692" s="9">
        <v>3449</v>
      </c>
      <c r="F692" s="9">
        <v>0</v>
      </c>
      <c r="G692" s="9">
        <v>2089</v>
      </c>
      <c r="H692" s="9">
        <v>3950</v>
      </c>
      <c r="I692" s="9">
        <v>4690</v>
      </c>
      <c r="K692" s="9">
        <f t="shared" si="36"/>
        <v>34575</v>
      </c>
      <c r="L692" s="17">
        <f t="shared" si="35"/>
        <v>0</v>
      </c>
      <c r="M692" s="17">
        <f t="shared" si="35"/>
        <v>1147</v>
      </c>
      <c r="N692" s="17">
        <f t="shared" si="35"/>
        <v>2709</v>
      </c>
      <c r="O692" s="17">
        <f t="shared" si="35"/>
        <v>3449</v>
      </c>
      <c r="P692" s="17">
        <f t="shared" si="35"/>
        <v>0</v>
      </c>
      <c r="Q692" s="17">
        <f t="shared" si="37"/>
        <v>2089</v>
      </c>
      <c r="R692" s="17">
        <f t="shared" si="37"/>
        <v>3950</v>
      </c>
      <c r="S692" s="17">
        <f t="shared" si="37"/>
        <v>4690</v>
      </c>
    </row>
    <row r="693" spans="1:19">
      <c r="A693" s="9">
        <v>34600</v>
      </c>
      <c r="B693" s="9">
        <v>0</v>
      </c>
      <c r="C693" s="9">
        <v>1139</v>
      </c>
      <c r="D693" s="9">
        <v>2699</v>
      </c>
      <c r="E693" s="9">
        <v>3439</v>
      </c>
      <c r="F693" s="9">
        <v>0</v>
      </c>
      <c r="G693" s="9">
        <v>2081</v>
      </c>
      <c r="H693" s="9">
        <v>3939</v>
      </c>
      <c r="I693" s="9">
        <v>4679</v>
      </c>
      <c r="K693" s="9">
        <f t="shared" si="36"/>
        <v>34625</v>
      </c>
      <c r="L693" s="17">
        <f t="shared" si="35"/>
        <v>0</v>
      </c>
      <c r="M693" s="17">
        <f t="shared" si="35"/>
        <v>1139</v>
      </c>
      <c r="N693" s="17">
        <f t="shared" si="35"/>
        <v>2699</v>
      </c>
      <c r="O693" s="17">
        <f t="shared" si="35"/>
        <v>3439</v>
      </c>
      <c r="P693" s="17">
        <f t="shared" si="35"/>
        <v>0</v>
      </c>
      <c r="Q693" s="17">
        <f t="shared" si="37"/>
        <v>2081</v>
      </c>
      <c r="R693" s="17">
        <f t="shared" si="37"/>
        <v>3939</v>
      </c>
      <c r="S693" s="17">
        <f t="shared" si="37"/>
        <v>4679</v>
      </c>
    </row>
    <row r="694" spans="1:19">
      <c r="A694" s="9">
        <v>34650</v>
      </c>
      <c r="B694" s="9">
        <v>0</v>
      </c>
      <c r="C694" s="9">
        <v>1131</v>
      </c>
      <c r="D694" s="9">
        <v>2688</v>
      </c>
      <c r="E694" s="9">
        <v>3428</v>
      </c>
      <c r="F694" s="9">
        <v>0</v>
      </c>
      <c r="G694" s="9">
        <v>2073</v>
      </c>
      <c r="H694" s="9">
        <v>3929</v>
      </c>
      <c r="I694" s="9">
        <v>4669</v>
      </c>
      <c r="K694" s="9">
        <f t="shared" si="36"/>
        <v>34675</v>
      </c>
      <c r="L694" s="17">
        <f t="shared" si="35"/>
        <v>0</v>
      </c>
      <c r="M694" s="17">
        <f t="shared" si="35"/>
        <v>1131</v>
      </c>
      <c r="N694" s="17">
        <f t="shared" si="35"/>
        <v>2688</v>
      </c>
      <c r="O694" s="17">
        <f t="shared" si="35"/>
        <v>3428</v>
      </c>
      <c r="P694" s="17">
        <f t="shared" si="35"/>
        <v>0</v>
      </c>
      <c r="Q694" s="17">
        <f t="shared" si="37"/>
        <v>2073</v>
      </c>
      <c r="R694" s="17">
        <f t="shared" si="37"/>
        <v>3929</v>
      </c>
      <c r="S694" s="17">
        <f t="shared" si="37"/>
        <v>4669</v>
      </c>
    </row>
    <row r="695" spans="1:19">
      <c r="A695" s="9">
        <v>34700</v>
      </c>
      <c r="B695" s="9">
        <v>0</v>
      </c>
      <c r="C695" s="9">
        <v>1123</v>
      </c>
      <c r="D695" s="9">
        <v>2678</v>
      </c>
      <c r="E695" s="9">
        <v>3418</v>
      </c>
      <c r="F695" s="9">
        <v>0</v>
      </c>
      <c r="G695" s="9">
        <v>2065</v>
      </c>
      <c r="H695" s="9">
        <v>3918</v>
      </c>
      <c r="I695" s="9">
        <v>4658</v>
      </c>
      <c r="K695" s="9">
        <f t="shared" si="36"/>
        <v>34725</v>
      </c>
      <c r="L695" s="17">
        <f t="shared" si="35"/>
        <v>0</v>
      </c>
      <c r="M695" s="17">
        <f t="shared" si="35"/>
        <v>1123</v>
      </c>
      <c r="N695" s="17">
        <f t="shared" si="35"/>
        <v>2678</v>
      </c>
      <c r="O695" s="17">
        <f t="shared" si="35"/>
        <v>3418</v>
      </c>
      <c r="P695" s="17">
        <f t="shared" si="35"/>
        <v>0</v>
      </c>
      <c r="Q695" s="17">
        <f t="shared" si="37"/>
        <v>2065</v>
      </c>
      <c r="R695" s="17">
        <f t="shared" si="37"/>
        <v>3918</v>
      </c>
      <c r="S695" s="17">
        <f t="shared" si="37"/>
        <v>4658</v>
      </c>
    </row>
    <row r="696" spans="1:19">
      <c r="A696" s="9">
        <v>34750</v>
      </c>
      <c r="B696" s="9">
        <v>0</v>
      </c>
      <c r="C696" s="9">
        <v>1115</v>
      </c>
      <c r="D696" s="9">
        <v>2667</v>
      </c>
      <c r="E696" s="9">
        <v>3407</v>
      </c>
      <c r="F696" s="9">
        <v>0</v>
      </c>
      <c r="G696" s="9">
        <v>2057</v>
      </c>
      <c r="H696" s="9">
        <v>3908</v>
      </c>
      <c r="I696" s="9">
        <v>4648</v>
      </c>
      <c r="K696" s="9">
        <f t="shared" si="36"/>
        <v>34775</v>
      </c>
      <c r="L696" s="17">
        <f t="shared" ref="L696:P746" si="38">ROUND(IF($K696&lt;0,0,IF($K696&lt;U$1,U$2*$K696,IF($K696&lt;U$4,U$3,IF($K696&lt;U$6,U$3-U$5*($K696-U$4),0)))),0)</f>
        <v>0</v>
      </c>
      <c r="M696" s="17">
        <f t="shared" si="38"/>
        <v>1115</v>
      </c>
      <c r="N696" s="17">
        <f t="shared" si="38"/>
        <v>2667</v>
      </c>
      <c r="O696" s="17">
        <f t="shared" si="38"/>
        <v>3407</v>
      </c>
      <c r="P696" s="17">
        <f t="shared" si="38"/>
        <v>0</v>
      </c>
      <c r="Q696" s="17">
        <f t="shared" si="37"/>
        <v>2057</v>
      </c>
      <c r="R696" s="17">
        <f t="shared" si="37"/>
        <v>3908</v>
      </c>
      <c r="S696" s="17">
        <f t="shared" si="37"/>
        <v>4648</v>
      </c>
    </row>
    <row r="697" spans="1:19">
      <c r="A697" s="9">
        <v>34800</v>
      </c>
      <c r="B697" s="9">
        <v>0</v>
      </c>
      <c r="C697" s="9">
        <v>1107</v>
      </c>
      <c r="D697" s="9">
        <v>2657</v>
      </c>
      <c r="E697" s="9">
        <v>3397</v>
      </c>
      <c r="F697" s="9">
        <v>0</v>
      </c>
      <c r="G697" s="9">
        <v>2049</v>
      </c>
      <c r="H697" s="9">
        <v>3897</v>
      </c>
      <c r="I697" s="9">
        <v>4637</v>
      </c>
      <c r="K697" s="9">
        <f t="shared" si="36"/>
        <v>34825</v>
      </c>
      <c r="L697" s="17">
        <f t="shared" si="38"/>
        <v>0</v>
      </c>
      <c r="M697" s="17">
        <f t="shared" si="38"/>
        <v>1107</v>
      </c>
      <c r="N697" s="17">
        <f t="shared" si="38"/>
        <v>2657</v>
      </c>
      <c r="O697" s="17">
        <f t="shared" si="38"/>
        <v>3397</v>
      </c>
      <c r="P697" s="17">
        <f t="shared" si="38"/>
        <v>0</v>
      </c>
      <c r="Q697" s="17">
        <f t="shared" si="37"/>
        <v>2049</v>
      </c>
      <c r="R697" s="17">
        <f t="shared" si="37"/>
        <v>3897</v>
      </c>
      <c r="S697" s="17">
        <f t="shared" si="37"/>
        <v>4637</v>
      </c>
    </row>
    <row r="698" spans="1:19">
      <c r="A698" s="9">
        <v>34850</v>
      </c>
      <c r="B698" s="9">
        <v>0</v>
      </c>
      <c r="C698" s="9">
        <v>1100</v>
      </c>
      <c r="D698" s="9">
        <v>2646</v>
      </c>
      <c r="E698" s="9">
        <v>3386</v>
      </c>
      <c r="F698" s="9">
        <v>0</v>
      </c>
      <c r="G698" s="9">
        <v>2041</v>
      </c>
      <c r="H698" s="9">
        <v>3887</v>
      </c>
      <c r="I698" s="9">
        <v>4627</v>
      </c>
      <c r="K698" s="9">
        <f t="shared" si="36"/>
        <v>34875</v>
      </c>
      <c r="L698" s="17">
        <f t="shared" si="38"/>
        <v>0</v>
      </c>
      <c r="M698" s="17">
        <f t="shared" si="38"/>
        <v>1100</v>
      </c>
      <c r="N698" s="17">
        <f t="shared" si="38"/>
        <v>2646</v>
      </c>
      <c r="O698" s="17">
        <f t="shared" si="38"/>
        <v>3386</v>
      </c>
      <c r="P698" s="17">
        <f t="shared" si="38"/>
        <v>0</v>
      </c>
      <c r="Q698" s="17">
        <f t="shared" si="37"/>
        <v>2041</v>
      </c>
      <c r="R698" s="17">
        <f t="shared" si="37"/>
        <v>3887</v>
      </c>
      <c r="S698" s="17">
        <f t="shared" si="37"/>
        <v>4627</v>
      </c>
    </row>
    <row r="699" spans="1:19">
      <c r="A699" s="9">
        <v>34900</v>
      </c>
      <c r="B699" s="9">
        <v>0</v>
      </c>
      <c r="C699" s="9">
        <v>1092</v>
      </c>
      <c r="D699" s="9">
        <v>2636</v>
      </c>
      <c r="E699" s="9">
        <v>3376</v>
      </c>
      <c r="F699" s="9">
        <v>0</v>
      </c>
      <c r="G699" s="9">
        <v>2033</v>
      </c>
      <c r="H699" s="9">
        <v>3876</v>
      </c>
      <c r="I699" s="9">
        <v>4616</v>
      </c>
      <c r="K699" s="9">
        <f t="shared" si="36"/>
        <v>34925</v>
      </c>
      <c r="L699" s="17">
        <f t="shared" si="38"/>
        <v>0</v>
      </c>
      <c r="M699" s="17">
        <f t="shared" si="38"/>
        <v>1092</v>
      </c>
      <c r="N699" s="17">
        <f t="shared" si="38"/>
        <v>2636</v>
      </c>
      <c r="O699" s="17">
        <f t="shared" si="38"/>
        <v>3376</v>
      </c>
      <c r="P699" s="17">
        <f t="shared" si="38"/>
        <v>0</v>
      </c>
      <c r="Q699" s="17">
        <f t="shared" si="37"/>
        <v>2033</v>
      </c>
      <c r="R699" s="17">
        <f t="shared" si="37"/>
        <v>3876</v>
      </c>
      <c r="S699" s="17">
        <f t="shared" si="37"/>
        <v>4616</v>
      </c>
    </row>
    <row r="700" spans="1:19">
      <c r="A700" s="9">
        <v>34950</v>
      </c>
      <c r="B700" s="9">
        <v>0</v>
      </c>
      <c r="C700" s="9">
        <v>1084</v>
      </c>
      <c r="D700" s="9">
        <v>2625</v>
      </c>
      <c r="E700" s="9">
        <v>3365</v>
      </c>
      <c r="F700" s="9">
        <v>0</v>
      </c>
      <c r="G700" s="9">
        <v>2025</v>
      </c>
      <c r="H700" s="9">
        <v>3866</v>
      </c>
      <c r="I700" s="9">
        <v>4606</v>
      </c>
      <c r="K700" s="9">
        <f t="shared" si="36"/>
        <v>34975</v>
      </c>
      <c r="L700" s="17">
        <f t="shared" si="38"/>
        <v>0</v>
      </c>
      <c r="M700" s="17">
        <f t="shared" si="38"/>
        <v>1084</v>
      </c>
      <c r="N700" s="17">
        <f t="shared" si="38"/>
        <v>2625</v>
      </c>
      <c r="O700" s="17">
        <f t="shared" si="38"/>
        <v>3365</v>
      </c>
      <c r="P700" s="17">
        <f t="shared" si="38"/>
        <v>0</v>
      </c>
      <c r="Q700" s="17">
        <f t="shared" si="37"/>
        <v>2025</v>
      </c>
      <c r="R700" s="17">
        <f t="shared" si="37"/>
        <v>3866</v>
      </c>
      <c r="S700" s="17">
        <f t="shared" si="37"/>
        <v>4606</v>
      </c>
    </row>
    <row r="701" spans="1:19">
      <c r="A701" s="9">
        <v>35000</v>
      </c>
      <c r="B701" s="9">
        <v>0</v>
      </c>
      <c r="C701" s="9">
        <v>1076</v>
      </c>
      <c r="D701" s="9">
        <v>2615</v>
      </c>
      <c r="E701" s="9">
        <v>3355</v>
      </c>
      <c r="F701" s="9">
        <v>0</v>
      </c>
      <c r="G701" s="9">
        <v>2017</v>
      </c>
      <c r="H701" s="9">
        <v>3855</v>
      </c>
      <c r="I701" s="9">
        <v>4595</v>
      </c>
      <c r="K701" s="9">
        <f t="shared" si="36"/>
        <v>35025</v>
      </c>
      <c r="L701" s="17">
        <f t="shared" si="38"/>
        <v>0</v>
      </c>
      <c r="M701" s="17">
        <f t="shared" si="38"/>
        <v>1076</v>
      </c>
      <c r="N701" s="17">
        <f t="shared" si="38"/>
        <v>2615</v>
      </c>
      <c r="O701" s="17">
        <f t="shared" si="38"/>
        <v>3355</v>
      </c>
      <c r="P701" s="17">
        <f t="shared" si="38"/>
        <v>0</v>
      </c>
      <c r="Q701" s="17">
        <f t="shared" si="37"/>
        <v>2017</v>
      </c>
      <c r="R701" s="17">
        <f t="shared" si="37"/>
        <v>3855</v>
      </c>
      <c r="S701" s="17">
        <f t="shared" si="37"/>
        <v>4595</v>
      </c>
    </row>
    <row r="702" spans="1:19">
      <c r="A702" s="9">
        <v>35050</v>
      </c>
      <c r="B702" s="9">
        <v>0</v>
      </c>
      <c r="C702" s="9">
        <v>1068</v>
      </c>
      <c r="D702" s="9">
        <v>2604</v>
      </c>
      <c r="E702" s="9">
        <v>3344</v>
      </c>
      <c r="F702" s="9">
        <v>0</v>
      </c>
      <c r="G702" s="9">
        <v>2009</v>
      </c>
      <c r="H702" s="9">
        <v>3845</v>
      </c>
      <c r="I702" s="9">
        <v>4585</v>
      </c>
      <c r="K702" s="9">
        <f t="shared" si="36"/>
        <v>35075</v>
      </c>
      <c r="L702" s="17">
        <f t="shared" si="38"/>
        <v>0</v>
      </c>
      <c r="M702" s="17">
        <f t="shared" si="38"/>
        <v>1068</v>
      </c>
      <c r="N702" s="17">
        <f t="shared" si="38"/>
        <v>2604</v>
      </c>
      <c r="O702" s="17">
        <f t="shared" si="38"/>
        <v>3344</v>
      </c>
      <c r="P702" s="17">
        <f t="shared" si="38"/>
        <v>0</v>
      </c>
      <c r="Q702" s="17">
        <f t="shared" si="37"/>
        <v>2009</v>
      </c>
      <c r="R702" s="17">
        <f t="shared" si="37"/>
        <v>3845</v>
      </c>
      <c r="S702" s="17">
        <f t="shared" si="37"/>
        <v>4585</v>
      </c>
    </row>
    <row r="703" spans="1:19">
      <c r="A703" s="9">
        <v>35100</v>
      </c>
      <c r="B703" s="9">
        <v>0</v>
      </c>
      <c r="C703" s="9">
        <v>1060</v>
      </c>
      <c r="D703" s="9">
        <v>2594</v>
      </c>
      <c r="E703" s="9">
        <v>3334</v>
      </c>
      <c r="F703" s="9">
        <v>0</v>
      </c>
      <c r="G703" s="9">
        <v>2001</v>
      </c>
      <c r="H703" s="9">
        <v>3834</v>
      </c>
      <c r="I703" s="9">
        <v>4574</v>
      </c>
      <c r="K703" s="9">
        <f t="shared" si="36"/>
        <v>35125</v>
      </c>
      <c r="L703" s="17">
        <f t="shared" si="38"/>
        <v>0</v>
      </c>
      <c r="M703" s="17">
        <f t="shared" si="38"/>
        <v>1060</v>
      </c>
      <c r="N703" s="17">
        <f t="shared" si="38"/>
        <v>2594</v>
      </c>
      <c r="O703" s="17">
        <f t="shared" si="38"/>
        <v>3334</v>
      </c>
      <c r="P703" s="17">
        <f t="shared" si="38"/>
        <v>0</v>
      </c>
      <c r="Q703" s="17">
        <f t="shared" si="37"/>
        <v>2001</v>
      </c>
      <c r="R703" s="17">
        <f t="shared" si="37"/>
        <v>3834</v>
      </c>
      <c r="S703" s="17">
        <f t="shared" si="37"/>
        <v>4574</v>
      </c>
    </row>
    <row r="704" spans="1:19">
      <c r="A704" s="9">
        <v>35150</v>
      </c>
      <c r="B704" s="9">
        <v>0</v>
      </c>
      <c r="C704" s="9">
        <v>1052</v>
      </c>
      <c r="D704" s="9">
        <v>2583</v>
      </c>
      <c r="E704" s="9">
        <v>3323</v>
      </c>
      <c r="F704" s="9">
        <v>0</v>
      </c>
      <c r="G704" s="9">
        <v>1993</v>
      </c>
      <c r="H704" s="9">
        <v>3823</v>
      </c>
      <c r="I704" s="9">
        <v>4563</v>
      </c>
      <c r="K704" s="9">
        <f t="shared" si="36"/>
        <v>35175</v>
      </c>
      <c r="L704" s="17">
        <f t="shared" si="38"/>
        <v>0</v>
      </c>
      <c r="M704" s="17">
        <f t="shared" si="38"/>
        <v>1052</v>
      </c>
      <c r="N704" s="17">
        <f t="shared" si="38"/>
        <v>2583</v>
      </c>
      <c r="O704" s="17">
        <f t="shared" si="38"/>
        <v>3323</v>
      </c>
      <c r="P704" s="17">
        <f t="shared" si="38"/>
        <v>0</v>
      </c>
      <c r="Q704" s="17">
        <f t="shared" si="37"/>
        <v>1993</v>
      </c>
      <c r="R704" s="17">
        <f t="shared" si="37"/>
        <v>3823</v>
      </c>
      <c r="S704" s="17">
        <f t="shared" si="37"/>
        <v>4563</v>
      </c>
    </row>
    <row r="705" spans="1:19">
      <c r="A705" s="9">
        <v>35200</v>
      </c>
      <c r="B705" s="9">
        <v>0</v>
      </c>
      <c r="C705" s="9">
        <v>1044</v>
      </c>
      <c r="D705" s="9">
        <v>2573</v>
      </c>
      <c r="E705" s="9">
        <v>3313</v>
      </c>
      <c r="F705" s="9">
        <v>0</v>
      </c>
      <c r="G705" s="9">
        <v>1985</v>
      </c>
      <c r="H705" s="9">
        <v>3813</v>
      </c>
      <c r="I705" s="9">
        <v>4553</v>
      </c>
      <c r="K705" s="9">
        <f t="shared" si="36"/>
        <v>35225</v>
      </c>
      <c r="L705" s="17">
        <f t="shared" si="38"/>
        <v>0</v>
      </c>
      <c r="M705" s="17">
        <f t="shared" si="38"/>
        <v>1044</v>
      </c>
      <c r="N705" s="17">
        <f t="shared" si="38"/>
        <v>2573</v>
      </c>
      <c r="O705" s="17">
        <f t="shared" si="38"/>
        <v>3313</v>
      </c>
      <c r="P705" s="17">
        <f t="shared" si="38"/>
        <v>0</v>
      </c>
      <c r="Q705" s="17">
        <f t="shared" si="37"/>
        <v>1985</v>
      </c>
      <c r="R705" s="17">
        <f t="shared" si="37"/>
        <v>3813</v>
      </c>
      <c r="S705" s="17">
        <f t="shared" si="37"/>
        <v>4553</v>
      </c>
    </row>
    <row r="706" spans="1:19">
      <c r="A706" s="9">
        <v>35250</v>
      </c>
      <c r="B706" s="9">
        <v>0</v>
      </c>
      <c r="C706" s="9">
        <v>1036</v>
      </c>
      <c r="D706" s="9">
        <v>2562</v>
      </c>
      <c r="E706" s="9">
        <v>3302</v>
      </c>
      <c r="F706" s="9">
        <v>0</v>
      </c>
      <c r="G706" s="9">
        <v>1977</v>
      </c>
      <c r="H706" s="9">
        <v>3802</v>
      </c>
      <c r="I706" s="9">
        <v>4542</v>
      </c>
      <c r="K706" s="9">
        <f t="shared" ref="K706:K769" si="39">50*ROUND((A706-25)/50,0)+25</f>
        <v>35275</v>
      </c>
      <c r="L706" s="17">
        <f t="shared" si="38"/>
        <v>0</v>
      </c>
      <c r="M706" s="17">
        <f t="shared" si="38"/>
        <v>1036</v>
      </c>
      <c r="N706" s="17">
        <f t="shared" si="38"/>
        <v>2562</v>
      </c>
      <c r="O706" s="17">
        <f t="shared" si="38"/>
        <v>3302</v>
      </c>
      <c r="P706" s="17">
        <f t="shared" si="38"/>
        <v>0</v>
      </c>
      <c r="Q706" s="17">
        <f t="shared" si="37"/>
        <v>1977</v>
      </c>
      <c r="R706" s="17">
        <f t="shared" si="37"/>
        <v>3802</v>
      </c>
      <c r="S706" s="17">
        <f t="shared" si="37"/>
        <v>4542</v>
      </c>
    </row>
    <row r="707" spans="1:19">
      <c r="A707" s="9">
        <v>35300</v>
      </c>
      <c r="B707" s="9">
        <v>0</v>
      </c>
      <c r="C707" s="9">
        <v>1028</v>
      </c>
      <c r="D707" s="9">
        <v>2551</v>
      </c>
      <c r="E707" s="9">
        <v>3291</v>
      </c>
      <c r="F707" s="9">
        <v>0</v>
      </c>
      <c r="G707" s="9">
        <v>1969</v>
      </c>
      <c r="H707" s="9">
        <v>3792</v>
      </c>
      <c r="I707" s="9">
        <v>4532</v>
      </c>
      <c r="K707" s="9">
        <f t="shared" si="39"/>
        <v>35325</v>
      </c>
      <c r="L707" s="17">
        <f t="shared" si="38"/>
        <v>0</v>
      </c>
      <c r="M707" s="17">
        <f t="shared" si="38"/>
        <v>1028</v>
      </c>
      <c r="N707" s="17">
        <f t="shared" si="38"/>
        <v>2551</v>
      </c>
      <c r="O707" s="17">
        <f t="shared" si="38"/>
        <v>3291</v>
      </c>
      <c r="P707" s="17">
        <f t="shared" si="38"/>
        <v>0</v>
      </c>
      <c r="Q707" s="17">
        <f t="shared" si="37"/>
        <v>1969</v>
      </c>
      <c r="R707" s="17">
        <f t="shared" si="37"/>
        <v>3792</v>
      </c>
      <c r="S707" s="17">
        <f t="shared" si="37"/>
        <v>4532</v>
      </c>
    </row>
    <row r="708" spans="1:19">
      <c r="A708" s="9">
        <v>35350</v>
      </c>
      <c r="B708" s="9">
        <v>0</v>
      </c>
      <c r="C708" s="9">
        <v>1020</v>
      </c>
      <c r="D708" s="9">
        <v>2541</v>
      </c>
      <c r="E708" s="9">
        <v>3281</v>
      </c>
      <c r="F708" s="9">
        <v>0</v>
      </c>
      <c r="G708" s="9">
        <v>1961</v>
      </c>
      <c r="H708" s="9">
        <v>3781</v>
      </c>
      <c r="I708" s="9">
        <v>4521</v>
      </c>
      <c r="K708" s="9">
        <f t="shared" si="39"/>
        <v>35375</v>
      </c>
      <c r="L708" s="17">
        <f t="shared" si="38"/>
        <v>0</v>
      </c>
      <c r="M708" s="17">
        <f t="shared" si="38"/>
        <v>1020</v>
      </c>
      <c r="N708" s="17">
        <f t="shared" si="38"/>
        <v>2541</v>
      </c>
      <c r="O708" s="17">
        <f t="shared" si="38"/>
        <v>3281</v>
      </c>
      <c r="P708" s="17">
        <f t="shared" si="38"/>
        <v>0</v>
      </c>
      <c r="Q708" s="17">
        <f t="shared" si="37"/>
        <v>1961</v>
      </c>
      <c r="R708" s="17">
        <f t="shared" si="37"/>
        <v>3781</v>
      </c>
      <c r="S708" s="17">
        <f t="shared" si="37"/>
        <v>4521</v>
      </c>
    </row>
    <row r="709" spans="1:19">
      <c r="A709" s="9">
        <v>35400</v>
      </c>
      <c r="B709" s="9">
        <v>0</v>
      </c>
      <c r="C709" s="9">
        <v>1012</v>
      </c>
      <c r="D709" s="9">
        <v>2530</v>
      </c>
      <c r="E709" s="9">
        <v>3270</v>
      </c>
      <c r="F709" s="9">
        <v>0</v>
      </c>
      <c r="G709" s="9">
        <v>1953</v>
      </c>
      <c r="H709" s="9">
        <v>3771</v>
      </c>
      <c r="I709" s="9">
        <v>4511</v>
      </c>
      <c r="K709" s="9">
        <f t="shared" si="39"/>
        <v>35425</v>
      </c>
      <c r="L709" s="17">
        <f t="shared" si="38"/>
        <v>0</v>
      </c>
      <c r="M709" s="17">
        <f t="shared" si="38"/>
        <v>1012</v>
      </c>
      <c r="N709" s="17">
        <f t="shared" si="38"/>
        <v>2530</v>
      </c>
      <c r="O709" s="17">
        <f t="shared" si="38"/>
        <v>3270</v>
      </c>
      <c r="P709" s="17">
        <f t="shared" si="38"/>
        <v>0</v>
      </c>
      <c r="Q709" s="17">
        <f t="shared" si="37"/>
        <v>1953</v>
      </c>
      <c r="R709" s="17">
        <f t="shared" si="37"/>
        <v>3771</v>
      </c>
      <c r="S709" s="17">
        <f t="shared" si="37"/>
        <v>4511</v>
      </c>
    </row>
    <row r="710" spans="1:19">
      <c r="A710" s="9">
        <v>35450</v>
      </c>
      <c r="B710" s="9">
        <v>0</v>
      </c>
      <c r="C710" s="9">
        <v>1004</v>
      </c>
      <c r="D710" s="9">
        <v>2520</v>
      </c>
      <c r="E710" s="9">
        <v>3260</v>
      </c>
      <c r="F710" s="9">
        <v>0</v>
      </c>
      <c r="G710" s="9">
        <v>1945</v>
      </c>
      <c r="H710" s="9">
        <v>3760</v>
      </c>
      <c r="I710" s="9">
        <v>4500</v>
      </c>
      <c r="K710" s="9">
        <f t="shared" si="39"/>
        <v>35475</v>
      </c>
      <c r="L710" s="17">
        <f t="shared" si="38"/>
        <v>0</v>
      </c>
      <c r="M710" s="17">
        <f t="shared" si="38"/>
        <v>1004</v>
      </c>
      <c r="N710" s="17">
        <f t="shared" si="38"/>
        <v>2520</v>
      </c>
      <c r="O710" s="17">
        <f t="shared" si="38"/>
        <v>3260</v>
      </c>
      <c r="P710" s="17">
        <f t="shared" si="38"/>
        <v>0</v>
      </c>
      <c r="Q710" s="17">
        <f t="shared" si="37"/>
        <v>1945</v>
      </c>
      <c r="R710" s="17">
        <f t="shared" si="37"/>
        <v>3760</v>
      </c>
      <c r="S710" s="17">
        <f t="shared" si="37"/>
        <v>4500</v>
      </c>
    </row>
    <row r="711" spans="1:19">
      <c r="A711" s="9">
        <v>35500</v>
      </c>
      <c r="B711" s="9">
        <v>0</v>
      </c>
      <c r="C711" s="9">
        <v>996</v>
      </c>
      <c r="D711" s="9">
        <v>2509</v>
      </c>
      <c r="E711" s="9">
        <v>3249</v>
      </c>
      <c r="F711" s="9">
        <v>0</v>
      </c>
      <c r="G711" s="9">
        <v>1937</v>
      </c>
      <c r="H711" s="9">
        <v>3750</v>
      </c>
      <c r="I711" s="9">
        <v>4490</v>
      </c>
      <c r="K711" s="9">
        <f t="shared" si="39"/>
        <v>35525</v>
      </c>
      <c r="L711" s="17">
        <f t="shared" si="38"/>
        <v>0</v>
      </c>
      <c r="M711" s="17">
        <f t="shared" si="38"/>
        <v>996</v>
      </c>
      <c r="N711" s="17">
        <f t="shared" si="38"/>
        <v>2509</v>
      </c>
      <c r="O711" s="17">
        <f t="shared" si="38"/>
        <v>3249</v>
      </c>
      <c r="P711" s="17">
        <f t="shared" si="38"/>
        <v>0</v>
      </c>
      <c r="Q711" s="17">
        <f t="shared" si="37"/>
        <v>1937</v>
      </c>
      <c r="R711" s="17">
        <f t="shared" si="37"/>
        <v>3750</v>
      </c>
      <c r="S711" s="17">
        <f t="shared" si="37"/>
        <v>4490</v>
      </c>
    </row>
    <row r="712" spans="1:19">
      <c r="A712" s="9">
        <v>35550</v>
      </c>
      <c r="B712" s="9">
        <v>0</v>
      </c>
      <c r="C712" s="9">
        <v>988</v>
      </c>
      <c r="D712" s="9">
        <v>2499</v>
      </c>
      <c r="E712" s="9">
        <v>3239</v>
      </c>
      <c r="F712" s="9">
        <v>0</v>
      </c>
      <c r="G712" s="9">
        <v>1929</v>
      </c>
      <c r="H712" s="9">
        <v>3739</v>
      </c>
      <c r="I712" s="9">
        <v>4479</v>
      </c>
      <c r="K712" s="9">
        <f t="shared" si="39"/>
        <v>35575</v>
      </c>
      <c r="L712" s="17">
        <f t="shared" si="38"/>
        <v>0</v>
      </c>
      <c r="M712" s="17">
        <f t="shared" si="38"/>
        <v>988</v>
      </c>
      <c r="N712" s="17">
        <f t="shared" si="38"/>
        <v>2499</v>
      </c>
      <c r="O712" s="17">
        <f t="shared" si="38"/>
        <v>3239</v>
      </c>
      <c r="P712" s="17">
        <f t="shared" si="38"/>
        <v>0</v>
      </c>
      <c r="Q712" s="17">
        <f t="shared" si="37"/>
        <v>1929</v>
      </c>
      <c r="R712" s="17">
        <f t="shared" si="37"/>
        <v>3739</v>
      </c>
      <c r="S712" s="17">
        <f t="shared" si="37"/>
        <v>4479</v>
      </c>
    </row>
    <row r="713" spans="1:19">
      <c r="A713" s="9">
        <v>35600</v>
      </c>
      <c r="B713" s="9">
        <v>0</v>
      </c>
      <c r="C713" s="9">
        <v>980</v>
      </c>
      <c r="D713" s="9">
        <v>2488</v>
      </c>
      <c r="E713" s="9">
        <v>3228</v>
      </c>
      <c r="F713" s="9">
        <v>0</v>
      </c>
      <c r="G713" s="9">
        <v>1921</v>
      </c>
      <c r="H713" s="9">
        <v>3729</v>
      </c>
      <c r="I713" s="9">
        <v>4469</v>
      </c>
      <c r="K713" s="9">
        <f t="shared" si="39"/>
        <v>35625</v>
      </c>
      <c r="L713" s="17">
        <f t="shared" si="38"/>
        <v>0</v>
      </c>
      <c r="M713" s="17">
        <f t="shared" si="38"/>
        <v>980</v>
      </c>
      <c r="N713" s="17">
        <f t="shared" si="38"/>
        <v>2488</v>
      </c>
      <c r="O713" s="17">
        <f t="shared" si="38"/>
        <v>3228</v>
      </c>
      <c r="P713" s="17">
        <f t="shared" si="38"/>
        <v>0</v>
      </c>
      <c r="Q713" s="17">
        <f t="shared" si="37"/>
        <v>1921</v>
      </c>
      <c r="R713" s="17">
        <f t="shared" si="37"/>
        <v>3729</v>
      </c>
      <c r="S713" s="17">
        <f t="shared" si="37"/>
        <v>4469</v>
      </c>
    </row>
    <row r="714" spans="1:19">
      <c r="A714" s="9">
        <v>35650</v>
      </c>
      <c r="B714" s="9">
        <v>0</v>
      </c>
      <c r="C714" s="9">
        <v>972</v>
      </c>
      <c r="D714" s="9">
        <v>2478</v>
      </c>
      <c r="E714" s="9">
        <v>3218</v>
      </c>
      <c r="F714" s="9">
        <v>0</v>
      </c>
      <c r="G714" s="9">
        <v>1913</v>
      </c>
      <c r="H714" s="9">
        <v>3718</v>
      </c>
      <c r="I714" s="9">
        <v>4458</v>
      </c>
      <c r="K714" s="9">
        <f t="shared" si="39"/>
        <v>35675</v>
      </c>
      <c r="L714" s="17">
        <f t="shared" si="38"/>
        <v>0</v>
      </c>
      <c r="M714" s="17">
        <f t="shared" si="38"/>
        <v>972</v>
      </c>
      <c r="N714" s="17">
        <f t="shared" si="38"/>
        <v>2478</v>
      </c>
      <c r="O714" s="17">
        <f t="shared" si="38"/>
        <v>3218</v>
      </c>
      <c r="P714" s="17">
        <f t="shared" si="38"/>
        <v>0</v>
      </c>
      <c r="Q714" s="17">
        <f t="shared" si="37"/>
        <v>1913</v>
      </c>
      <c r="R714" s="17">
        <f t="shared" si="37"/>
        <v>3718</v>
      </c>
      <c r="S714" s="17">
        <f t="shared" si="37"/>
        <v>4458</v>
      </c>
    </row>
    <row r="715" spans="1:19">
      <c r="A715" s="9">
        <v>35700</v>
      </c>
      <c r="B715" s="9">
        <v>0</v>
      </c>
      <c r="C715" s="9">
        <v>964</v>
      </c>
      <c r="D715" s="9">
        <v>2467</v>
      </c>
      <c r="E715" s="9">
        <v>3207</v>
      </c>
      <c r="F715" s="9">
        <v>0</v>
      </c>
      <c r="G715" s="9">
        <v>1905</v>
      </c>
      <c r="H715" s="9">
        <v>3708</v>
      </c>
      <c r="I715" s="9">
        <v>4448</v>
      </c>
      <c r="K715" s="9">
        <f t="shared" si="39"/>
        <v>35725</v>
      </c>
      <c r="L715" s="17">
        <f t="shared" si="38"/>
        <v>0</v>
      </c>
      <c r="M715" s="17">
        <f t="shared" si="38"/>
        <v>964</v>
      </c>
      <c r="N715" s="17">
        <f t="shared" si="38"/>
        <v>2467</v>
      </c>
      <c r="O715" s="17">
        <f t="shared" si="38"/>
        <v>3207</v>
      </c>
      <c r="P715" s="17">
        <f t="shared" si="38"/>
        <v>0</v>
      </c>
      <c r="Q715" s="17">
        <f t="shared" si="37"/>
        <v>1905</v>
      </c>
      <c r="R715" s="17">
        <f t="shared" si="37"/>
        <v>3708</v>
      </c>
      <c r="S715" s="17">
        <f t="shared" si="37"/>
        <v>4448</v>
      </c>
    </row>
    <row r="716" spans="1:19">
      <c r="A716" s="9">
        <v>35750</v>
      </c>
      <c r="B716" s="9">
        <v>0</v>
      </c>
      <c r="C716" s="9">
        <v>956</v>
      </c>
      <c r="D716" s="9">
        <v>2457</v>
      </c>
      <c r="E716" s="9">
        <v>3197</v>
      </c>
      <c r="F716" s="9">
        <v>0</v>
      </c>
      <c r="G716" s="9">
        <v>1897</v>
      </c>
      <c r="H716" s="9">
        <v>3697</v>
      </c>
      <c r="I716" s="9">
        <v>4437</v>
      </c>
      <c r="K716" s="9">
        <f t="shared" si="39"/>
        <v>35775</v>
      </c>
      <c r="L716" s="17">
        <f t="shared" si="38"/>
        <v>0</v>
      </c>
      <c r="M716" s="17">
        <f t="shared" si="38"/>
        <v>956</v>
      </c>
      <c r="N716" s="17">
        <f t="shared" si="38"/>
        <v>2457</v>
      </c>
      <c r="O716" s="17">
        <f t="shared" si="38"/>
        <v>3197</v>
      </c>
      <c r="P716" s="17">
        <f t="shared" si="38"/>
        <v>0</v>
      </c>
      <c r="Q716" s="17">
        <f t="shared" si="37"/>
        <v>1897</v>
      </c>
      <c r="R716" s="17">
        <f t="shared" si="37"/>
        <v>3697</v>
      </c>
      <c r="S716" s="17">
        <f t="shared" si="37"/>
        <v>4437</v>
      </c>
    </row>
    <row r="717" spans="1:19">
      <c r="A717" s="9">
        <v>35800</v>
      </c>
      <c r="B717" s="9">
        <v>0</v>
      </c>
      <c r="C717" s="9">
        <v>948</v>
      </c>
      <c r="D717" s="9">
        <v>2446</v>
      </c>
      <c r="E717" s="9">
        <v>3186</v>
      </c>
      <c r="F717" s="9">
        <v>0</v>
      </c>
      <c r="G717" s="9">
        <v>1889</v>
      </c>
      <c r="H717" s="9">
        <v>3687</v>
      </c>
      <c r="I717" s="9">
        <v>4427</v>
      </c>
      <c r="K717" s="9">
        <f t="shared" si="39"/>
        <v>35825</v>
      </c>
      <c r="L717" s="17">
        <f t="shared" si="38"/>
        <v>0</v>
      </c>
      <c r="M717" s="17">
        <f t="shared" si="38"/>
        <v>948</v>
      </c>
      <c r="N717" s="17">
        <f t="shared" si="38"/>
        <v>2446</v>
      </c>
      <c r="O717" s="17">
        <f t="shared" si="38"/>
        <v>3186</v>
      </c>
      <c r="P717" s="17">
        <f t="shared" si="38"/>
        <v>0</v>
      </c>
      <c r="Q717" s="17">
        <f t="shared" si="37"/>
        <v>1889</v>
      </c>
      <c r="R717" s="17">
        <f t="shared" si="37"/>
        <v>3687</v>
      </c>
      <c r="S717" s="17">
        <f t="shared" si="37"/>
        <v>4427</v>
      </c>
    </row>
    <row r="718" spans="1:19">
      <c r="A718" s="9">
        <v>35850</v>
      </c>
      <c r="B718" s="9">
        <v>0</v>
      </c>
      <c r="C718" s="9">
        <v>940</v>
      </c>
      <c r="D718" s="9">
        <v>2436</v>
      </c>
      <c r="E718" s="9">
        <v>3176</v>
      </c>
      <c r="F718" s="9">
        <v>0</v>
      </c>
      <c r="G718" s="9">
        <v>1881</v>
      </c>
      <c r="H718" s="9">
        <v>3676</v>
      </c>
      <c r="I718" s="9">
        <v>4416</v>
      </c>
      <c r="K718" s="9">
        <f t="shared" si="39"/>
        <v>35875</v>
      </c>
      <c r="L718" s="17">
        <f t="shared" si="38"/>
        <v>0</v>
      </c>
      <c r="M718" s="17">
        <f t="shared" si="38"/>
        <v>940</v>
      </c>
      <c r="N718" s="17">
        <f t="shared" si="38"/>
        <v>2436</v>
      </c>
      <c r="O718" s="17">
        <f t="shared" si="38"/>
        <v>3176</v>
      </c>
      <c r="P718" s="17">
        <f t="shared" si="38"/>
        <v>0</v>
      </c>
      <c r="Q718" s="17">
        <f t="shared" si="37"/>
        <v>1881</v>
      </c>
      <c r="R718" s="17">
        <f t="shared" si="37"/>
        <v>3676</v>
      </c>
      <c r="S718" s="17">
        <f t="shared" si="37"/>
        <v>4416</v>
      </c>
    </row>
    <row r="719" spans="1:19">
      <c r="A719" s="9">
        <v>35900</v>
      </c>
      <c r="B719" s="9">
        <v>0</v>
      </c>
      <c r="C719" s="9">
        <v>932</v>
      </c>
      <c r="D719" s="9">
        <v>2425</v>
      </c>
      <c r="E719" s="9">
        <v>3165</v>
      </c>
      <c r="F719" s="9">
        <v>0</v>
      </c>
      <c r="G719" s="9">
        <v>1873</v>
      </c>
      <c r="H719" s="9">
        <v>3666</v>
      </c>
      <c r="I719" s="9">
        <v>4406</v>
      </c>
      <c r="K719" s="9">
        <f t="shared" si="39"/>
        <v>35925</v>
      </c>
      <c r="L719" s="17">
        <f t="shared" si="38"/>
        <v>0</v>
      </c>
      <c r="M719" s="17">
        <f t="shared" si="38"/>
        <v>932</v>
      </c>
      <c r="N719" s="17">
        <f t="shared" si="38"/>
        <v>2425</v>
      </c>
      <c r="O719" s="17">
        <f t="shared" si="38"/>
        <v>3165</v>
      </c>
      <c r="P719" s="17">
        <f t="shared" si="38"/>
        <v>0</v>
      </c>
      <c r="Q719" s="17">
        <f t="shared" si="37"/>
        <v>1873</v>
      </c>
      <c r="R719" s="17">
        <f t="shared" si="37"/>
        <v>3666</v>
      </c>
      <c r="S719" s="17">
        <f t="shared" si="37"/>
        <v>4406</v>
      </c>
    </row>
    <row r="720" spans="1:19">
      <c r="A720" s="9">
        <v>35950</v>
      </c>
      <c r="B720" s="9">
        <v>0</v>
      </c>
      <c r="C720" s="9">
        <v>924</v>
      </c>
      <c r="D720" s="9">
        <v>2415</v>
      </c>
      <c r="E720" s="9">
        <v>3155</v>
      </c>
      <c r="F720" s="9">
        <v>0</v>
      </c>
      <c r="G720" s="9">
        <v>1865</v>
      </c>
      <c r="H720" s="9">
        <v>3655</v>
      </c>
      <c r="I720" s="9">
        <v>4395</v>
      </c>
      <c r="K720" s="9">
        <f t="shared" si="39"/>
        <v>35975</v>
      </c>
      <c r="L720" s="17">
        <f t="shared" si="38"/>
        <v>0</v>
      </c>
      <c r="M720" s="17">
        <f t="shared" si="38"/>
        <v>924</v>
      </c>
      <c r="N720" s="17">
        <f t="shared" si="38"/>
        <v>2415</v>
      </c>
      <c r="O720" s="17">
        <f t="shared" si="38"/>
        <v>3155</v>
      </c>
      <c r="P720" s="17">
        <f t="shared" si="38"/>
        <v>0</v>
      </c>
      <c r="Q720" s="17">
        <f t="shared" si="37"/>
        <v>1865</v>
      </c>
      <c r="R720" s="17">
        <f t="shared" si="37"/>
        <v>3655</v>
      </c>
      <c r="S720" s="17">
        <f t="shared" si="37"/>
        <v>4395</v>
      </c>
    </row>
    <row r="721" spans="1:19">
      <c r="A721" s="9">
        <v>36000</v>
      </c>
      <c r="B721" s="9">
        <v>0</v>
      </c>
      <c r="C721" s="9">
        <v>916</v>
      </c>
      <c r="D721" s="9">
        <v>2404</v>
      </c>
      <c r="E721" s="9">
        <v>3144</v>
      </c>
      <c r="F721" s="9">
        <v>0</v>
      </c>
      <c r="G721" s="9">
        <v>1857</v>
      </c>
      <c r="H721" s="9">
        <v>3644</v>
      </c>
      <c r="I721" s="9">
        <v>4384</v>
      </c>
      <c r="K721" s="9">
        <f t="shared" si="39"/>
        <v>36025</v>
      </c>
      <c r="L721" s="17">
        <f t="shared" si="38"/>
        <v>0</v>
      </c>
      <c r="M721" s="17">
        <f t="shared" si="38"/>
        <v>916</v>
      </c>
      <c r="N721" s="17">
        <f t="shared" si="38"/>
        <v>2404</v>
      </c>
      <c r="O721" s="17">
        <f t="shared" si="38"/>
        <v>3144</v>
      </c>
      <c r="P721" s="17">
        <f t="shared" si="38"/>
        <v>0</v>
      </c>
      <c r="Q721" s="17">
        <f t="shared" si="37"/>
        <v>1857</v>
      </c>
      <c r="R721" s="17">
        <f t="shared" si="37"/>
        <v>3644</v>
      </c>
      <c r="S721" s="17">
        <f t="shared" si="37"/>
        <v>4384</v>
      </c>
    </row>
    <row r="722" spans="1:19">
      <c r="A722" s="9">
        <v>36050</v>
      </c>
      <c r="B722" s="9">
        <v>0</v>
      </c>
      <c r="C722" s="9">
        <v>908</v>
      </c>
      <c r="D722" s="9">
        <v>2394</v>
      </c>
      <c r="E722" s="9">
        <v>3134</v>
      </c>
      <c r="F722" s="9">
        <v>0</v>
      </c>
      <c r="G722" s="9">
        <v>1849</v>
      </c>
      <c r="H722" s="9">
        <v>3634</v>
      </c>
      <c r="I722" s="9">
        <v>4374</v>
      </c>
      <c r="K722" s="9">
        <f t="shared" si="39"/>
        <v>36075</v>
      </c>
      <c r="L722" s="17">
        <f t="shared" si="38"/>
        <v>0</v>
      </c>
      <c r="M722" s="17">
        <f t="shared" si="38"/>
        <v>908</v>
      </c>
      <c r="N722" s="17">
        <f t="shared" si="38"/>
        <v>2394</v>
      </c>
      <c r="O722" s="17">
        <f t="shared" si="38"/>
        <v>3134</v>
      </c>
      <c r="P722" s="17">
        <f t="shared" si="38"/>
        <v>0</v>
      </c>
      <c r="Q722" s="17">
        <f t="shared" si="37"/>
        <v>1849</v>
      </c>
      <c r="R722" s="17">
        <f t="shared" si="37"/>
        <v>3634</v>
      </c>
      <c r="S722" s="17">
        <f t="shared" si="37"/>
        <v>4374</v>
      </c>
    </row>
    <row r="723" spans="1:19">
      <c r="A723" s="9">
        <v>36100</v>
      </c>
      <c r="B723" s="9">
        <v>0</v>
      </c>
      <c r="C723" s="9">
        <v>900</v>
      </c>
      <c r="D723" s="9">
        <v>2383</v>
      </c>
      <c r="E723" s="9">
        <v>3123</v>
      </c>
      <c r="F723" s="9">
        <v>0</v>
      </c>
      <c r="G723" s="9">
        <v>1841</v>
      </c>
      <c r="H723" s="9">
        <v>3623</v>
      </c>
      <c r="I723" s="9">
        <v>4363</v>
      </c>
      <c r="K723" s="9">
        <f t="shared" si="39"/>
        <v>36125</v>
      </c>
      <c r="L723" s="17">
        <f t="shared" si="38"/>
        <v>0</v>
      </c>
      <c r="M723" s="17">
        <f t="shared" si="38"/>
        <v>900</v>
      </c>
      <c r="N723" s="17">
        <f t="shared" si="38"/>
        <v>2383</v>
      </c>
      <c r="O723" s="17">
        <f t="shared" si="38"/>
        <v>3123</v>
      </c>
      <c r="P723" s="17">
        <f t="shared" si="38"/>
        <v>0</v>
      </c>
      <c r="Q723" s="17">
        <f t="shared" si="37"/>
        <v>1841</v>
      </c>
      <c r="R723" s="17">
        <f t="shared" si="37"/>
        <v>3623</v>
      </c>
      <c r="S723" s="17">
        <f t="shared" si="37"/>
        <v>4363</v>
      </c>
    </row>
    <row r="724" spans="1:19">
      <c r="A724" s="9">
        <v>36150</v>
      </c>
      <c r="B724" s="9">
        <v>0</v>
      </c>
      <c r="C724" s="9">
        <v>892</v>
      </c>
      <c r="D724" s="9">
        <v>2372</v>
      </c>
      <c r="E724" s="9">
        <v>3112</v>
      </c>
      <c r="F724" s="9">
        <v>0</v>
      </c>
      <c r="G724" s="9">
        <v>1833</v>
      </c>
      <c r="H724" s="9">
        <v>3613</v>
      </c>
      <c r="I724" s="9">
        <v>4353</v>
      </c>
      <c r="K724" s="9">
        <f t="shared" si="39"/>
        <v>36175</v>
      </c>
      <c r="L724" s="17">
        <f t="shared" si="38"/>
        <v>0</v>
      </c>
      <c r="M724" s="17">
        <f t="shared" si="38"/>
        <v>892</v>
      </c>
      <c r="N724" s="17">
        <f t="shared" si="38"/>
        <v>2372</v>
      </c>
      <c r="O724" s="17">
        <f t="shared" si="38"/>
        <v>3112</v>
      </c>
      <c r="P724" s="17">
        <f t="shared" si="38"/>
        <v>0</v>
      </c>
      <c r="Q724" s="17">
        <f t="shared" si="37"/>
        <v>1833</v>
      </c>
      <c r="R724" s="17">
        <f t="shared" si="37"/>
        <v>3613</v>
      </c>
      <c r="S724" s="17">
        <f t="shared" si="37"/>
        <v>4353</v>
      </c>
    </row>
    <row r="725" spans="1:19">
      <c r="A725" s="9">
        <v>36200</v>
      </c>
      <c r="B725" s="9">
        <v>0</v>
      </c>
      <c r="C725" s="9">
        <v>884</v>
      </c>
      <c r="D725" s="9">
        <v>2362</v>
      </c>
      <c r="E725" s="9">
        <v>3102</v>
      </c>
      <c r="F725" s="9">
        <v>0</v>
      </c>
      <c r="G725" s="9">
        <v>1825</v>
      </c>
      <c r="H725" s="9">
        <v>3602</v>
      </c>
      <c r="I725" s="9">
        <v>4342</v>
      </c>
      <c r="K725" s="9">
        <f t="shared" si="39"/>
        <v>36225</v>
      </c>
      <c r="L725" s="17">
        <f t="shared" si="38"/>
        <v>0</v>
      </c>
      <c r="M725" s="17">
        <f t="shared" si="38"/>
        <v>884</v>
      </c>
      <c r="N725" s="17">
        <f t="shared" si="38"/>
        <v>2362</v>
      </c>
      <c r="O725" s="17">
        <f t="shared" si="38"/>
        <v>3102</v>
      </c>
      <c r="P725" s="17">
        <f t="shared" si="38"/>
        <v>0</v>
      </c>
      <c r="Q725" s="17">
        <f t="shared" si="37"/>
        <v>1825</v>
      </c>
      <c r="R725" s="17">
        <f t="shared" si="37"/>
        <v>3602</v>
      </c>
      <c r="S725" s="17">
        <f t="shared" si="37"/>
        <v>4342</v>
      </c>
    </row>
    <row r="726" spans="1:19">
      <c r="A726" s="9">
        <v>36250</v>
      </c>
      <c r="B726" s="9">
        <v>0</v>
      </c>
      <c r="C726" s="9">
        <v>876</v>
      </c>
      <c r="D726" s="9">
        <v>2351</v>
      </c>
      <c r="E726" s="9">
        <v>3091</v>
      </c>
      <c r="F726" s="9">
        <v>0</v>
      </c>
      <c r="G726" s="9">
        <v>1817</v>
      </c>
      <c r="H726" s="9">
        <v>3592</v>
      </c>
      <c r="I726" s="9">
        <v>4332</v>
      </c>
      <c r="K726" s="9">
        <f t="shared" si="39"/>
        <v>36275</v>
      </c>
      <c r="L726" s="17">
        <f t="shared" si="38"/>
        <v>0</v>
      </c>
      <c r="M726" s="17">
        <f t="shared" si="38"/>
        <v>876</v>
      </c>
      <c r="N726" s="17">
        <f t="shared" si="38"/>
        <v>2351</v>
      </c>
      <c r="O726" s="17">
        <f t="shared" si="38"/>
        <v>3091</v>
      </c>
      <c r="P726" s="17">
        <f t="shared" si="38"/>
        <v>0</v>
      </c>
      <c r="Q726" s="17">
        <f t="shared" si="37"/>
        <v>1817</v>
      </c>
      <c r="R726" s="17">
        <f t="shared" si="37"/>
        <v>3592</v>
      </c>
      <c r="S726" s="17">
        <f t="shared" si="37"/>
        <v>4332</v>
      </c>
    </row>
    <row r="727" spans="1:19">
      <c r="A727" s="9">
        <v>36300</v>
      </c>
      <c r="B727" s="9">
        <v>0</v>
      </c>
      <c r="C727" s="9">
        <v>868</v>
      </c>
      <c r="D727" s="9">
        <v>2341</v>
      </c>
      <c r="E727" s="9">
        <v>3081</v>
      </c>
      <c r="F727" s="9">
        <v>0</v>
      </c>
      <c r="G727" s="9">
        <v>1809</v>
      </c>
      <c r="H727" s="9">
        <v>3581</v>
      </c>
      <c r="I727" s="9">
        <v>4321</v>
      </c>
      <c r="K727" s="9">
        <f t="shared" si="39"/>
        <v>36325</v>
      </c>
      <c r="L727" s="17">
        <f t="shared" si="38"/>
        <v>0</v>
      </c>
      <c r="M727" s="17">
        <f t="shared" si="38"/>
        <v>868</v>
      </c>
      <c r="N727" s="17">
        <f t="shared" si="38"/>
        <v>2341</v>
      </c>
      <c r="O727" s="17">
        <f t="shared" si="38"/>
        <v>3081</v>
      </c>
      <c r="P727" s="17">
        <f t="shared" si="38"/>
        <v>0</v>
      </c>
      <c r="Q727" s="17">
        <f t="shared" si="37"/>
        <v>1809</v>
      </c>
      <c r="R727" s="17">
        <f t="shared" si="37"/>
        <v>3581</v>
      </c>
      <c r="S727" s="17">
        <f t="shared" si="37"/>
        <v>4321</v>
      </c>
    </row>
    <row r="728" spans="1:19">
      <c r="A728" s="9">
        <v>36350</v>
      </c>
      <c r="B728" s="9">
        <v>0</v>
      </c>
      <c r="C728" s="9">
        <v>860</v>
      </c>
      <c r="D728" s="9">
        <v>2330</v>
      </c>
      <c r="E728" s="9">
        <v>3070</v>
      </c>
      <c r="F728" s="9">
        <v>0</v>
      </c>
      <c r="G728" s="9">
        <v>1801</v>
      </c>
      <c r="H728" s="9">
        <v>3571</v>
      </c>
      <c r="I728" s="9">
        <v>4311</v>
      </c>
      <c r="K728" s="9">
        <f t="shared" si="39"/>
        <v>36375</v>
      </c>
      <c r="L728" s="17">
        <f t="shared" si="38"/>
        <v>0</v>
      </c>
      <c r="M728" s="17">
        <f t="shared" si="38"/>
        <v>860</v>
      </c>
      <c r="N728" s="17">
        <f t="shared" si="38"/>
        <v>2330</v>
      </c>
      <c r="O728" s="17">
        <f t="shared" si="38"/>
        <v>3070</v>
      </c>
      <c r="P728" s="17">
        <f t="shared" si="38"/>
        <v>0</v>
      </c>
      <c r="Q728" s="17">
        <f t="shared" si="37"/>
        <v>1801</v>
      </c>
      <c r="R728" s="17">
        <f t="shared" si="37"/>
        <v>3571</v>
      </c>
      <c r="S728" s="17">
        <f t="shared" si="37"/>
        <v>4311</v>
      </c>
    </row>
    <row r="729" spans="1:19">
      <c r="A729" s="9">
        <v>36400</v>
      </c>
      <c r="B729" s="9">
        <v>0</v>
      </c>
      <c r="C729" s="9">
        <v>852</v>
      </c>
      <c r="D729" s="9">
        <v>2320</v>
      </c>
      <c r="E729" s="9">
        <v>3060</v>
      </c>
      <c r="F729" s="9">
        <v>0</v>
      </c>
      <c r="G729" s="9">
        <v>1793</v>
      </c>
      <c r="H729" s="9">
        <v>3560</v>
      </c>
      <c r="I729" s="9">
        <v>4300</v>
      </c>
      <c r="K729" s="9">
        <f t="shared" si="39"/>
        <v>36425</v>
      </c>
      <c r="L729" s="17">
        <f t="shared" si="38"/>
        <v>0</v>
      </c>
      <c r="M729" s="17">
        <f t="shared" si="38"/>
        <v>852</v>
      </c>
      <c r="N729" s="17">
        <f t="shared" si="38"/>
        <v>2320</v>
      </c>
      <c r="O729" s="17">
        <f t="shared" si="38"/>
        <v>3060</v>
      </c>
      <c r="P729" s="17">
        <f t="shared" si="38"/>
        <v>0</v>
      </c>
      <c r="Q729" s="17">
        <f t="shared" si="37"/>
        <v>1793</v>
      </c>
      <c r="R729" s="17">
        <f t="shared" si="37"/>
        <v>3560</v>
      </c>
      <c r="S729" s="17">
        <f t="shared" si="37"/>
        <v>4300</v>
      </c>
    </row>
    <row r="730" spans="1:19">
      <c r="A730" s="9">
        <v>36450</v>
      </c>
      <c r="B730" s="9">
        <v>0</v>
      </c>
      <c r="C730" s="9">
        <v>844</v>
      </c>
      <c r="D730" s="9">
        <v>2309</v>
      </c>
      <c r="E730" s="9">
        <v>3049</v>
      </c>
      <c r="F730" s="9">
        <v>0</v>
      </c>
      <c r="G730" s="9">
        <v>1785</v>
      </c>
      <c r="H730" s="9">
        <v>3550</v>
      </c>
      <c r="I730" s="9">
        <v>4290</v>
      </c>
      <c r="K730" s="9">
        <f t="shared" si="39"/>
        <v>36475</v>
      </c>
      <c r="L730" s="17">
        <f t="shared" si="38"/>
        <v>0</v>
      </c>
      <c r="M730" s="17">
        <f t="shared" si="38"/>
        <v>844</v>
      </c>
      <c r="N730" s="17">
        <f t="shared" si="38"/>
        <v>2309</v>
      </c>
      <c r="O730" s="17">
        <f t="shared" si="38"/>
        <v>3049</v>
      </c>
      <c r="P730" s="17">
        <f t="shared" si="38"/>
        <v>0</v>
      </c>
      <c r="Q730" s="17">
        <f t="shared" si="37"/>
        <v>1785</v>
      </c>
      <c r="R730" s="17">
        <f t="shared" si="37"/>
        <v>3550</v>
      </c>
      <c r="S730" s="17">
        <f t="shared" si="37"/>
        <v>4290</v>
      </c>
    </row>
    <row r="731" spans="1:19">
      <c r="A731" s="9">
        <v>36500</v>
      </c>
      <c r="B731" s="9">
        <v>0</v>
      </c>
      <c r="C731" s="9">
        <v>836</v>
      </c>
      <c r="D731" s="9">
        <v>2299</v>
      </c>
      <c r="E731" s="9">
        <v>3039</v>
      </c>
      <c r="F731" s="9">
        <v>0</v>
      </c>
      <c r="G731" s="9">
        <v>1777</v>
      </c>
      <c r="H731" s="9">
        <v>3539</v>
      </c>
      <c r="I731" s="9">
        <v>4279</v>
      </c>
      <c r="K731" s="9">
        <f t="shared" si="39"/>
        <v>36525</v>
      </c>
      <c r="L731" s="17">
        <f t="shared" si="38"/>
        <v>0</v>
      </c>
      <c r="M731" s="17">
        <f t="shared" si="38"/>
        <v>836</v>
      </c>
      <c r="N731" s="17">
        <f t="shared" si="38"/>
        <v>2299</v>
      </c>
      <c r="O731" s="17">
        <f t="shared" si="38"/>
        <v>3039</v>
      </c>
      <c r="P731" s="17">
        <f t="shared" si="38"/>
        <v>0</v>
      </c>
      <c r="Q731" s="17">
        <f t="shared" si="37"/>
        <v>1777</v>
      </c>
      <c r="R731" s="17">
        <f t="shared" si="37"/>
        <v>3539</v>
      </c>
      <c r="S731" s="17">
        <f t="shared" si="37"/>
        <v>4279</v>
      </c>
    </row>
    <row r="732" spans="1:19">
      <c r="A732" s="9">
        <v>36550</v>
      </c>
      <c r="B732" s="9">
        <v>0</v>
      </c>
      <c r="C732" s="9">
        <v>828</v>
      </c>
      <c r="D732" s="9">
        <v>2288</v>
      </c>
      <c r="E732" s="9">
        <v>3028</v>
      </c>
      <c r="F732" s="9">
        <v>0</v>
      </c>
      <c r="G732" s="9">
        <v>1769</v>
      </c>
      <c r="H732" s="9">
        <v>3529</v>
      </c>
      <c r="I732" s="9">
        <v>4269</v>
      </c>
      <c r="K732" s="9">
        <f t="shared" si="39"/>
        <v>36575</v>
      </c>
      <c r="L732" s="17">
        <f t="shared" si="38"/>
        <v>0</v>
      </c>
      <c r="M732" s="17">
        <f t="shared" si="38"/>
        <v>828</v>
      </c>
      <c r="N732" s="17">
        <f t="shared" si="38"/>
        <v>2288</v>
      </c>
      <c r="O732" s="17">
        <f t="shared" si="38"/>
        <v>3028</v>
      </c>
      <c r="P732" s="17">
        <f t="shared" si="38"/>
        <v>0</v>
      </c>
      <c r="Q732" s="17">
        <f t="shared" si="37"/>
        <v>1769</v>
      </c>
      <c r="R732" s="17">
        <f t="shared" si="37"/>
        <v>3529</v>
      </c>
      <c r="S732" s="17">
        <f t="shared" si="37"/>
        <v>4269</v>
      </c>
    </row>
    <row r="733" spans="1:19">
      <c r="A733" s="9">
        <v>36600</v>
      </c>
      <c r="B733" s="9">
        <v>0</v>
      </c>
      <c r="C733" s="9">
        <v>820</v>
      </c>
      <c r="D733" s="9">
        <v>2278</v>
      </c>
      <c r="E733" s="9">
        <v>3018</v>
      </c>
      <c r="F733" s="9">
        <v>0</v>
      </c>
      <c r="G733" s="9">
        <v>1761</v>
      </c>
      <c r="H733" s="9">
        <v>3518</v>
      </c>
      <c r="I733" s="9">
        <v>4258</v>
      </c>
      <c r="K733" s="9">
        <f t="shared" si="39"/>
        <v>36625</v>
      </c>
      <c r="L733" s="17">
        <f t="shared" si="38"/>
        <v>0</v>
      </c>
      <c r="M733" s="17">
        <f t="shared" si="38"/>
        <v>820</v>
      </c>
      <c r="N733" s="17">
        <f t="shared" si="38"/>
        <v>2278</v>
      </c>
      <c r="O733" s="17">
        <f t="shared" si="38"/>
        <v>3018</v>
      </c>
      <c r="P733" s="17">
        <f t="shared" si="38"/>
        <v>0</v>
      </c>
      <c r="Q733" s="17">
        <f t="shared" si="37"/>
        <v>1761</v>
      </c>
      <c r="R733" s="17">
        <f t="shared" si="37"/>
        <v>3518</v>
      </c>
      <c r="S733" s="17">
        <f t="shared" si="37"/>
        <v>4258</v>
      </c>
    </row>
    <row r="734" spans="1:19">
      <c r="A734" s="9">
        <v>36650</v>
      </c>
      <c r="B734" s="9">
        <v>0</v>
      </c>
      <c r="C734" s="9">
        <v>812</v>
      </c>
      <c r="D734" s="9">
        <v>2267</v>
      </c>
      <c r="E734" s="9">
        <v>3007</v>
      </c>
      <c r="F734" s="9">
        <v>0</v>
      </c>
      <c r="G734" s="9">
        <v>1753</v>
      </c>
      <c r="H734" s="9">
        <v>3508</v>
      </c>
      <c r="I734" s="9">
        <v>4248</v>
      </c>
      <c r="K734" s="9">
        <f t="shared" si="39"/>
        <v>36675</v>
      </c>
      <c r="L734" s="17">
        <f t="shared" si="38"/>
        <v>0</v>
      </c>
      <c r="M734" s="17">
        <f t="shared" si="38"/>
        <v>812</v>
      </c>
      <c r="N734" s="17">
        <f t="shared" si="38"/>
        <v>2267</v>
      </c>
      <c r="O734" s="17">
        <f t="shared" si="38"/>
        <v>3007</v>
      </c>
      <c r="P734" s="17">
        <f t="shared" si="38"/>
        <v>0</v>
      </c>
      <c r="Q734" s="17">
        <f t="shared" si="37"/>
        <v>1753</v>
      </c>
      <c r="R734" s="17">
        <f t="shared" si="37"/>
        <v>3508</v>
      </c>
      <c r="S734" s="17">
        <f t="shared" si="37"/>
        <v>4248</v>
      </c>
    </row>
    <row r="735" spans="1:19">
      <c r="A735" s="9">
        <v>36700</v>
      </c>
      <c r="B735" s="9">
        <v>0</v>
      </c>
      <c r="C735" s="9">
        <v>804</v>
      </c>
      <c r="D735" s="9">
        <v>2257</v>
      </c>
      <c r="E735" s="9">
        <v>2997</v>
      </c>
      <c r="F735" s="9">
        <v>0</v>
      </c>
      <c r="G735" s="9">
        <v>1745</v>
      </c>
      <c r="H735" s="9">
        <v>3497</v>
      </c>
      <c r="I735" s="9">
        <v>4237</v>
      </c>
      <c r="K735" s="9">
        <f t="shared" si="39"/>
        <v>36725</v>
      </c>
      <c r="L735" s="17">
        <f t="shared" si="38"/>
        <v>0</v>
      </c>
      <c r="M735" s="17">
        <f t="shared" si="38"/>
        <v>804</v>
      </c>
      <c r="N735" s="17">
        <f t="shared" si="38"/>
        <v>2257</v>
      </c>
      <c r="O735" s="17">
        <f t="shared" si="38"/>
        <v>2997</v>
      </c>
      <c r="P735" s="17">
        <f t="shared" si="38"/>
        <v>0</v>
      </c>
      <c r="Q735" s="17">
        <f t="shared" si="37"/>
        <v>1745</v>
      </c>
      <c r="R735" s="17">
        <f t="shared" si="37"/>
        <v>3497</v>
      </c>
      <c r="S735" s="17">
        <f t="shared" si="37"/>
        <v>4237</v>
      </c>
    </row>
    <row r="736" spans="1:19">
      <c r="A736" s="9">
        <v>36750</v>
      </c>
      <c r="B736" s="9">
        <v>0</v>
      </c>
      <c r="C736" s="9">
        <v>796</v>
      </c>
      <c r="D736" s="9">
        <v>2246</v>
      </c>
      <c r="E736" s="9">
        <v>2986</v>
      </c>
      <c r="F736" s="9">
        <v>0</v>
      </c>
      <c r="G736" s="9">
        <v>1737</v>
      </c>
      <c r="H736" s="9">
        <v>3487</v>
      </c>
      <c r="I736" s="9">
        <v>4227</v>
      </c>
      <c r="K736" s="9">
        <f t="shared" si="39"/>
        <v>36775</v>
      </c>
      <c r="L736" s="17">
        <f t="shared" si="38"/>
        <v>0</v>
      </c>
      <c r="M736" s="17">
        <f t="shared" si="38"/>
        <v>796</v>
      </c>
      <c r="N736" s="17">
        <f t="shared" si="38"/>
        <v>2246</v>
      </c>
      <c r="O736" s="17">
        <f t="shared" si="38"/>
        <v>2986</v>
      </c>
      <c r="P736" s="17">
        <f t="shared" si="38"/>
        <v>0</v>
      </c>
      <c r="Q736" s="17">
        <f t="shared" si="37"/>
        <v>1737</v>
      </c>
      <c r="R736" s="17">
        <f t="shared" si="37"/>
        <v>3487</v>
      </c>
      <c r="S736" s="17">
        <f t="shared" si="37"/>
        <v>4227</v>
      </c>
    </row>
    <row r="737" spans="1:19">
      <c r="A737" s="9">
        <v>36800</v>
      </c>
      <c r="B737" s="9">
        <v>0</v>
      </c>
      <c r="C737" s="9">
        <v>788</v>
      </c>
      <c r="D737" s="9">
        <v>2236</v>
      </c>
      <c r="E737" s="9">
        <v>2976</v>
      </c>
      <c r="F737" s="9">
        <v>0</v>
      </c>
      <c r="G737" s="9">
        <v>1729</v>
      </c>
      <c r="H737" s="9">
        <v>3476</v>
      </c>
      <c r="I737" s="9">
        <v>4216</v>
      </c>
      <c r="K737" s="9">
        <f t="shared" si="39"/>
        <v>36825</v>
      </c>
      <c r="L737" s="17">
        <f t="shared" si="38"/>
        <v>0</v>
      </c>
      <c r="M737" s="17">
        <f t="shared" si="38"/>
        <v>788</v>
      </c>
      <c r="N737" s="17">
        <f t="shared" si="38"/>
        <v>2236</v>
      </c>
      <c r="O737" s="17">
        <f t="shared" si="38"/>
        <v>2976</v>
      </c>
      <c r="P737" s="17">
        <f t="shared" si="38"/>
        <v>0</v>
      </c>
      <c r="Q737" s="17">
        <f t="shared" si="37"/>
        <v>1729</v>
      </c>
      <c r="R737" s="17">
        <f t="shared" si="37"/>
        <v>3476</v>
      </c>
      <c r="S737" s="17">
        <f t="shared" si="37"/>
        <v>4216</v>
      </c>
    </row>
    <row r="738" spans="1:19">
      <c r="A738" s="9">
        <v>36850</v>
      </c>
      <c r="B738" s="9">
        <v>0</v>
      </c>
      <c r="C738" s="9">
        <v>780</v>
      </c>
      <c r="D738" s="9">
        <v>2225</v>
      </c>
      <c r="E738" s="9">
        <v>2965</v>
      </c>
      <c r="F738" s="9">
        <v>0</v>
      </c>
      <c r="G738" s="9">
        <v>1721</v>
      </c>
      <c r="H738" s="9">
        <v>3465</v>
      </c>
      <c r="I738" s="9">
        <v>4205</v>
      </c>
      <c r="K738" s="9">
        <f t="shared" si="39"/>
        <v>36875</v>
      </c>
      <c r="L738" s="17">
        <f t="shared" si="38"/>
        <v>0</v>
      </c>
      <c r="M738" s="17">
        <f t="shared" si="38"/>
        <v>780</v>
      </c>
      <c r="N738" s="17">
        <f t="shared" si="38"/>
        <v>2225</v>
      </c>
      <c r="O738" s="17">
        <f t="shared" si="38"/>
        <v>2965</v>
      </c>
      <c r="P738" s="17">
        <f t="shared" si="38"/>
        <v>0</v>
      </c>
      <c r="Q738" s="17">
        <f t="shared" si="37"/>
        <v>1721</v>
      </c>
      <c r="R738" s="17">
        <f t="shared" si="37"/>
        <v>3465</v>
      </c>
      <c r="S738" s="17">
        <f t="shared" si="37"/>
        <v>4205</v>
      </c>
    </row>
    <row r="739" spans="1:19">
      <c r="A739" s="9">
        <v>36900</v>
      </c>
      <c r="B739" s="9">
        <v>0</v>
      </c>
      <c r="C739" s="9">
        <v>772</v>
      </c>
      <c r="D739" s="9">
        <v>2214</v>
      </c>
      <c r="E739" s="9">
        <v>2954</v>
      </c>
      <c r="F739" s="9">
        <v>0</v>
      </c>
      <c r="G739" s="9">
        <v>1713</v>
      </c>
      <c r="H739" s="9">
        <v>3455</v>
      </c>
      <c r="I739" s="9">
        <v>4195</v>
      </c>
      <c r="K739" s="9">
        <f t="shared" si="39"/>
        <v>36925</v>
      </c>
      <c r="L739" s="17">
        <f t="shared" si="38"/>
        <v>0</v>
      </c>
      <c r="M739" s="17">
        <f t="shared" si="38"/>
        <v>772</v>
      </c>
      <c r="N739" s="17">
        <f t="shared" si="38"/>
        <v>2214</v>
      </c>
      <c r="O739" s="17">
        <f t="shared" si="38"/>
        <v>2954</v>
      </c>
      <c r="P739" s="17">
        <f t="shared" si="38"/>
        <v>0</v>
      </c>
      <c r="Q739" s="17">
        <f t="shared" si="37"/>
        <v>1713</v>
      </c>
      <c r="R739" s="17">
        <f t="shared" si="37"/>
        <v>3455</v>
      </c>
      <c r="S739" s="17">
        <f t="shared" si="37"/>
        <v>4195</v>
      </c>
    </row>
    <row r="740" spans="1:19">
      <c r="A740" s="9">
        <v>36950</v>
      </c>
      <c r="B740" s="9">
        <v>0</v>
      </c>
      <c r="C740" s="9">
        <v>764</v>
      </c>
      <c r="D740" s="9">
        <v>2204</v>
      </c>
      <c r="E740" s="9">
        <v>2944</v>
      </c>
      <c r="F740" s="9">
        <v>0</v>
      </c>
      <c r="G740" s="9">
        <v>1705</v>
      </c>
      <c r="H740" s="9">
        <v>3444</v>
      </c>
      <c r="I740" s="9">
        <v>4184</v>
      </c>
      <c r="K740" s="9">
        <f t="shared" si="39"/>
        <v>36975</v>
      </c>
      <c r="L740" s="17">
        <f t="shared" si="38"/>
        <v>0</v>
      </c>
      <c r="M740" s="17">
        <f t="shared" si="38"/>
        <v>764</v>
      </c>
      <c r="N740" s="17">
        <f t="shared" si="38"/>
        <v>2204</v>
      </c>
      <c r="O740" s="17">
        <f t="shared" si="38"/>
        <v>2944</v>
      </c>
      <c r="P740" s="17">
        <f t="shared" si="38"/>
        <v>0</v>
      </c>
      <c r="Q740" s="17">
        <f t="shared" si="37"/>
        <v>1705</v>
      </c>
      <c r="R740" s="17">
        <f t="shared" si="37"/>
        <v>3444</v>
      </c>
      <c r="S740" s="17">
        <f t="shared" si="37"/>
        <v>4184</v>
      </c>
    </row>
    <row r="741" spans="1:19">
      <c r="A741" s="9">
        <v>37000</v>
      </c>
      <c r="B741" s="9">
        <v>0</v>
      </c>
      <c r="C741" s="9">
        <v>756</v>
      </c>
      <c r="D741" s="9">
        <v>2193</v>
      </c>
      <c r="E741" s="9">
        <v>2933</v>
      </c>
      <c r="F741" s="9">
        <v>0</v>
      </c>
      <c r="G741" s="9">
        <v>1697</v>
      </c>
      <c r="H741" s="9">
        <v>3434</v>
      </c>
      <c r="I741" s="9">
        <v>4174</v>
      </c>
      <c r="K741" s="9">
        <f t="shared" si="39"/>
        <v>37025</v>
      </c>
      <c r="L741" s="17">
        <f t="shared" si="38"/>
        <v>0</v>
      </c>
      <c r="M741" s="17">
        <f t="shared" si="38"/>
        <v>756</v>
      </c>
      <c r="N741" s="17">
        <f t="shared" si="38"/>
        <v>2193</v>
      </c>
      <c r="O741" s="17">
        <f t="shared" si="38"/>
        <v>2933</v>
      </c>
      <c r="P741" s="17">
        <f t="shared" si="38"/>
        <v>0</v>
      </c>
      <c r="Q741" s="17">
        <f t="shared" si="37"/>
        <v>1697</v>
      </c>
      <c r="R741" s="17">
        <f t="shared" si="37"/>
        <v>3434</v>
      </c>
      <c r="S741" s="17">
        <f t="shared" si="37"/>
        <v>4174</v>
      </c>
    </row>
    <row r="742" spans="1:19">
      <c r="A742" s="9">
        <v>37050</v>
      </c>
      <c r="B742" s="9">
        <v>0</v>
      </c>
      <c r="C742" s="9">
        <v>748</v>
      </c>
      <c r="D742" s="9">
        <v>2183</v>
      </c>
      <c r="E742" s="9">
        <v>2923</v>
      </c>
      <c r="F742" s="9">
        <v>0</v>
      </c>
      <c r="G742" s="9">
        <v>1689</v>
      </c>
      <c r="H742" s="9">
        <v>3423</v>
      </c>
      <c r="I742" s="9">
        <v>4163</v>
      </c>
      <c r="K742" s="9">
        <f t="shared" si="39"/>
        <v>37075</v>
      </c>
      <c r="L742" s="17">
        <f t="shared" si="38"/>
        <v>0</v>
      </c>
      <c r="M742" s="17">
        <f t="shared" si="38"/>
        <v>748</v>
      </c>
      <c r="N742" s="17">
        <f t="shared" si="38"/>
        <v>2183</v>
      </c>
      <c r="O742" s="17">
        <f t="shared" si="38"/>
        <v>2923</v>
      </c>
      <c r="P742" s="17">
        <f t="shared" si="38"/>
        <v>0</v>
      </c>
      <c r="Q742" s="17">
        <f t="shared" si="37"/>
        <v>1689</v>
      </c>
      <c r="R742" s="17">
        <f t="shared" si="37"/>
        <v>3423</v>
      </c>
      <c r="S742" s="17">
        <f t="shared" si="37"/>
        <v>4163</v>
      </c>
    </row>
    <row r="743" spans="1:19">
      <c r="A743" s="9">
        <v>37100</v>
      </c>
      <c r="B743" s="9">
        <v>0</v>
      </c>
      <c r="C743" s="9">
        <v>740</v>
      </c>
      <c r="D743" s="9">
        <v>2172</v>
      </c>
      <c r="E743" s="9">
        <v>2912</v>
      </c>
      <c r="F743" s="9">
        <v>0</v>
      </c>
      <c r="G743" s="9">
        <v>1681</v>
      </c>
      <c r="H743" s="9">
        <v>3413</v>
      </c>
      <c r="I743" s="9">
        <v>4153</v>
      </c>
      <c r="K743" s="9">
        <f t="shared" si="39"/>
        <v>37125</v>
      </c>
      <c r="L743" s="17">
        <f t="shared" si="38"/>
        <v>0</v>
      </c>
      <c r="M743" s="17">
        <f t="shared" si="38"/>
        <v>740</v>
      </c>
      <c r="N743" s="17">
        <f t="shared" si="38"/>
        <v>2172</v>
      </c>
      <c r="O743" s="17">
        <f t="shared" si="38"/>
        <v>2912</v>
      </c>
      <c r="P743" s="17">
        <f t="shared" si="38"/>
        <v>0</v>
      </c>
      <c r="Q743" s="17">
        <f t="shared" si="37"/>
        <v>1681</v>
      </c>
      <c r="R743" s="17">
        <f t="shared" si="37"/>
        <v>3413</v>
      </c>
      <c r="S743" s="17">
        <f t="shared" si="37"/>
        <v>4153</v>
      </c>
    </row>
    <row r="744" spans="1:19">
      <c r="A744" s="9">
        <v>37150</v>
      </c>
      <c r="B744" s="9">
        <v>0</v>
      </c>
      <c r="C744" s="9">
        <v>732</v>
      </c>
      <c r="D744" s="9">
        <v>2162</v>
      </c>
      <c r="E744" s="9">
        <v>2902</v>
      </c>
      <c r="F744" s="9">
        <v>0</v>
      </c>
      <c r="G744" s="9">
        <v>1673</v>
      </c>
      <c r="H744" s="9">
        <v>3402</v>
      </c>
      <c r="I744" s="9">
        <v>4142</v>
      </c>
      <c r="K744" s="9">
        <f t="shared" si="39"/>
        <v>37175</v>
      </c>
      <c r="L744" s="17">
        <f t="shared" si="38"/>
        <v>0</v>
      </c>
      <c r="M744" s="17">
        <f t="shared" si="38"/>
        <v>732</v>
      </c>
      <c r="N744" s="17">
        <f t="shared" si="38"/>
        <v>2162</v>
      </c>
      <c r="O744" s="17">
        <f t="shared" si="38"/>
        <v>2902</v>
      </c>
      <c r="P744" s="17">
        <f t="shared" si="38"/>
        <v>0</v>
      </c>
      <c r="Q744" s="17">
        <f t="shared" si="37"/>
        <v>1673</v>
      </c>
      <c r="R744" s="17">
        <f t="shared" si="37"/>
        <v>3402</v>
      </c>
      <c r="S744" s="17">
        <f t="shared" si="37"/>
        <v>4142</v>
      </c>
    </row>
    <row r="745" spans="1:19">
      <c r="A745" s="9">
        <v>37200</v>
      </c>
      <c r="B745" s="9">
        <v>0</v>
      </c>
      <c r="C745" s="9">
        <v>724</v>
      </c>
      <c r="D745" s="9">
        <v>2151</v>
      </c>
      <c r="E745" s="9">
        <v>2891</v>
      </c>
      <c r="F745" s="9">
        <v>0</v>
      </c>
      <c r="G745" s="9">
        <v>1665</v>
      </c>
      <c r="H745" s="9">
        <v>3392</v>
      </c>
      <c r="I745" s="9">
        <v>4132</v>
      </c>
      <c r="K745" s="9">
        <f t="shared" si="39"/>
        <v>37225</v>
      </c>
      <c r="L745" s="17">
        <f t="shared" si="38"/>
        <v>0</v>
      </c>
      <c r="M745" s="17">
        <f t="shared" si="38"/>
        <v>724</v>
      </c>
      <c r="N745" s="17">
        <f t="shared" si="38"/>
        <v>2151</v>
      </c>
      <c r="O745" s="17">
        <f t="shared" si="38"/>
        <v>2891</v>
      </c>
      <c r="P745" s="17">
        <f t="shared" si="38"/>
        <v>0</v>
      </c>
      <c r="Q745" s="17">
        <f t="shared" si="37"/>
        <v>1665</v>
      </c>
      <c r="R745" s="17">
        <f t="shared" si="37"/>
        <v>3392</v>
      </c>
      <c r="S745" s="17">
        <f t="shared" si="37"/>
        <v>4132</v>
      </c>
    </row>
    <row r="746" spans="1:19">
      <c r="A746" s="9">
        <v>37250</v>
      </c>
      <c r="B746" s="9">
        <v>0</v>
      </c>
      <c r="C746" s="9">
        <v>716</v>
      </c>
      <c r="D746" s="9">
        <v>2141</v>
      </c>
      <c r="E746" s="9">
        <v>2881</v>
      </c>
      <c r="F746" s="9">
        <v>0</v>
      </c>
      <c r="G746" s="9">
        <v>1657</v>
      </c>
      <c r="H746" s="9">
        <v>3381</v>
      </c>
      <c r="I746" s="9">
        <v>4121</v>
      </c>
      <c r="K746" s="9">
        <f t="shared" si="39"/>
        <v>37275</v>
      </c>
      <c r="L746" s="17">
        <f t="shared" si="38"/>
        <v>0</v>
      </c>
      <c r="M746" s="17">
        <f t="shared" si="38"/>
        <v>716</v>
      </c>
      <c r="N746" s="17">
        <f t="shared" si="38"/>
        <v>2141</v>
      </c>
      <c r="O746" s="17">
        <f t="shared" si="38"/>
        <v>2881</v>
      </c>
      <c r="P746" s="17">
        <f t="shared" si="38"/>
        <v>0</v>
      </c>
      <c r="Q746" s="17">
        <f t="shared" si="37"/>
        <v>1657</v>
      </c>
      <c r="R746" s="17">
        <f t="shared" si="37"/>
        <v>3381</v>
      </c>
      <c r="S746" s="17">
        <f t="shared" si="37"/>
        <v>4121</v>
      </c>
    </row>
    <row r="747" spans="1:19">
      <c r="A747" s="9">
        <v>37300</v>
      </c>
      <c r="B747" s="9">
        <v>0</v>
      </c>
      <c r="C747" s="9">
        <v>708</v>
      </c>
      <c r="D747" s="9">
        <v>2130</v>
      </c>
      <c r="E747" s="9">
        <v>2870</v>
      </c>
      <c r="F747" s="9">
        <v>0</v>
      </c>
      <c r="G747" s="9">
        <v>1649</v>
      </c>
      <c r="H747" s="9">
        <v>3371</v>
      </c>
      <c r="I747" s="9">
        <v>4111</v>
      </c>
      <c r="K747" s="9">
        <f t="shared" si="39"/>
        <v>37325</v>
      </c>
      <c r="L747" s="17">
        <f t="shared" ref="L747:S780" si="40">ROUND(IF($K747&lt;0,0,IF($K747&lt;U$1,U$2*$K747,IF($K747&lt;U$4,U$3,IF($K747&lt;U$6,U$3-U$5*($K747-U$4),0)))),0)</f>
        <v>0</v>
      </c>
      <c r="M747" s="17">
        <f t="shared" si="40"/>
        <v>708</v>
      </c>
      <c r="N747" s="17">
        <f t="shared" si="40"/>
        <v>2130</v>
      </c>
      <c r="O747" s="17">
        <f t="shared" si="40"/>
        <v>2870</v>
      </c>
      <c r="P747" s="17">
        <f t="shared" si="40"/>
        <v>0</v>
      </c>
      <c r="Q747" s="17">
        <f t="shared" si="37"/>
        <v>1649</v>
      </c>
      <c r="R747" s="17">
        <f t="shared" si="37"/>
        <v>3371</v>
      </c>
      <c r="S747" s="17">
        <f t="shared" si="37"/>
        <v>4111</v>
      </c>
    </row>
    <row r="748" spans="1:19">
      <c r="A748" s="9">
        <v>37350</v>
      </c>
      <c r="B748" s="9">
        <v>0</v>
      </c>
      <c r="C748" s="9">
        <v>700</v>
      </c>
      <c r="D748" s="9">
        <v>2120</v>
      </c>
      <c r="E748" s="9">
        <v>2860</v>
      </c>
      <c r="F748" s="9">
        <v>0</v>
      </c>
      <c r="G748" s="9">
        <v>1641</v>
      </c>
      <c r="H748" s="9">
        <v>3360</v>
      </c>
      <c r="I748" s="9">
        <v>4100</v>
      </c>
      <c r="K748" s="9">
        <f t="shared" si="39"/>
        <v>37375</v>
      </c>
      <c r="L748" s="17">
        <f t="shared" si="40"/>
        <v>0</v>
      </c>
      <c r="M748" s="17">
        <f t="shared" si="40"/>
        <v>700</v>
      </c>
      <c r="N748" s="17">
        <f t="shared" si="40"/>
        <v>2120</v>
      </c>
      <c r="O748" s="17">
        <f t="shared" si="40"/>
        <v>2860</v>
      </c>
      <c r="P748" s="17">
        <f t="shared" si="40"/>
        <v>0</v>
      </c>
      <c r="Q748" s="17">
        <f t="shared" si="37"/>
        <v>1641</v>
      </c>
      <c r="R748" s="17">
        <f t="shared" si="37"/>
        <v>3360</v>
      </c>
      <c r="S748" s="17">
        <f t="shared" si="37"/>
        <v>4100</v>
      </c>
    </row>
    <row r="749" spans="1:19">
      <c r="A749" s="9">
        <v>37400</v>
      </c>
      <c r="B749" s="9">
        <v>0</v>
      </c>
      <c r="C749" s="9">
        <v>692</v>
      </c>
      <c r="D749" s="9">
        <v>2109</v>
      </c>
      <c r="E749" s="9">
        <v>2849</v>
      </c>
      <c r="F749" s="9">
        <v>0</v>
      </c>
      <c r="G749" s="9">
        <v>1633</v>
      </c>
      <c r="H749" s="9">
        <v>3350</v>
      </c>
      <c r="I749" s="9">
        <v>4090</v>
      </c>
      <c r="K749" s="9">
        <f t="shared" si="39"/>
        <v>37425</v>
      </c>
      <c r="L749" s="17">
        <f t="shared" si="40"/>
        <v>0</v>
      </c>
      <c r="M749" s="17">
        <f t="shared" si="40"/>
        <v>692</v>
      </c>
      <c r="N749" s="17">
        <f t="shared" si="40"/>
        <v>2109</v>
      </c>
      <c r="O749" s="17">
        <f t="shared" si="40"/>
        <v>2849</v>
      </c>
      <c r="P749" s="17">
        <f t="shared" si="40"/>
        <v>0</v>
      </c>
      <c r="Q749" s="17">
        <f t="shared" si="37"/>
        <v>1633</v>
      </c>
      <c r="R749" s="17">
        <f t="shared" si="37"/>
        <v>3350</v>
      </c>
      <c r="S749" s="17">
        <f t="shared" si="37"/>
        <v>4090</v>
      </c>
    </row>
    <row r="750" spans="1:19">
      <c r="A750" s="9">
        <v>37450</v>
      </c>
      <c r="B750" s="9">
        <v>0</v>
      </c>
      <c r="C750" s="9">
        <v>684</v>
      </c>
      <c r="D750" s="9">
        <v>2099</v>
      </c>
      <c r="E750" s="9">
        <v>2839</v>
      </c>
      <c r="F750" s="9">
        <v>0</v>
      </c>
      <c r="G750" s="9">
        <v>1625</v>
      </c>
      <c r="H750" s="9">
        <v>3339</v>
      </c>
      <c r="I750" s="9">
        <v>4079</v>
      </c>
      <c r="K750" s="9">
        <f t="shared" si="39"/>
        <v>37475</v>
      </c>
      <c r="L750" s="17">
        <f t="shared" si="40"/>
        <v>0</v>
      </c>
      <c r="M750" s="17">
        <f t="shared" si="40"/>
        <v>684</v>
      </c>
      <c r="N750" s="17">
        <f t="shared" si="40"/>
        <v>2099</v>
      </c>
      <c r="O750" s="17">
        <f t="shared" si="40"/>
        <v>2839</v>
      </c>
      <c r="P750" s="17">
        <f t="shared" si="40"/>
        <v>0</v>
      </c>
      <c r="Q750" s="17">
        <f t="shared" si="37"/>
        <v>1625</v>
      </c>
      <c r="R750" s="17">
        <f t="shared" si="37"/>
        <v>3339</v>
      </c>
      <c r="S750" s="17">
        <f t="shared" si="37"/>
        <v>4079</v>
      </c>
    </row>
    <row r="751" spans="1:19">
      <c r="A751" s="9">
        <v>37500</v>
      </c>
      <c r="B751" s="9">
        <v>0</v>
      </c>
      <c r="C751" s="9">
        <v>676</v>
      </c>
      <c r="D751" s="9">
        <v>2088</v>
      </c>
      <c r="E751" s="9">
        <v>2828</v>
      </c>
      <c r="F751" s="9">
        <v>0</v>
      </c>
      <c r="G751" s="9">
        <v>1617</v>
      </c>
      <c r="H751" s="9">
        <v>3329</v>
      </c>
      <c r="I751" s="9">
        <v>4069</v>
      </c>
      <c r="K751" s="9">
        <f t="shared" si="39"/>
        <v>37525</v>
      </c>
      <c r="L751" s="17">
        <f t="shared" si="40"/>
        <v>0</v>
      </c>
      <c r="M751" s="17">
        <f t="shared" si="40"/>
        <v>676</v>
      </c>
      <c r="N751" s="17">
        <f t="shared" si="40"/>
        <v>2088</v>
      </c>
      <c r="O751" s="17">
        <f t="shared" si="40"/>
        <v>2828</v>
      </c>
      <c r="P751" s="17">
        <f t="shared" si="40"/>
        <v>0</v>
      </c>
      <c r="Q751" s="17">
        <f t="shared" si="40"/>
        <v>1617</v>
      </c>
      <c r="R751" s="17">
        <f t="shared" si="40"/>
        <v>3329</v>
      </c>
      <c r="S751" s="17">
        <f t="shared" si="40"/>
        <v>4069</v>
      </c>
    </row>
    <row r="752" spans="1:19">
      <c r="A752" s="9">
        <v>37550</v>
      </c>
      <c r="B752" s="9">
        <v>0</v>
      </c>
      <c r="C752" s="9">
        <v>668</v>
      </c>
      <c r="D752" s="9">
        <v>2078</v>
      </c>
      <c r="E752" s="9">
        <v>2818</v>
      </c>
      <c r="F752" s="9">
        <v>0</v>
      </c>
      <c r="G752" s="9">
        <v>1609</v>
      </c>
      <c r="H752" s="9">
        <v>3318</v>
      </c>
      <c r="I752" s="9">
        <v>4058</v>
      </c>
      <c r="K752" s="9">
        <f t="shared" si="39"/>
        <v>37575</v>
      </c>
      <c r="L752" s="17">
        <f t="shared" si="40"/>
        <v>0</v>
      </c>
      <c r="M752" s="17">
        <f t="shared" si="40"/>
        <v>668</v>
      </c>
      <c r="N752" s="17">
        <f t="shared" si="40"/>
        <v>2078</v>
      </c>
      <c r="O752" s="17">
        <f t="shared" si="40"/>
        <v>2818</v>
      </c>
      <c r="P752" s="17">
        <f t="shared" si="40"/>
        <v>0</v>
      </c>
      <c r="Q752" s="17">
        <f t="shared" si="40"/>
        <v>1609</v>
      </c>
      <c r="R752" s="17">
        <f t="shared" si="40"/>
        <v>3318</v>
      </c>
      <c r="S752" s="17">
        <f t="shared" si="40"/>
        <v>4058</v>
      </c>
    </row>
    <row r="753" spans="1:19">
      <c r="A753" s="9">
        <v>37600</v>
      </c>
      <c r="B753" s="9">
        <v>0</v>
      </c>
      <c r="C753" s="9">
        <v>660</v>
      </c>
      <c r="D753" s="9">
        <v>2067</v>
      </c>
      <c r="E753" s="9">
        <v>2807</v>
      </c>
      <c r="F753" s="9">
        <v>0</v>
      </c>
      <c r="G753" s="9">
        <v>1601</v>
      </c>
      <c r="H753" s="9">
        <v>3308</v>
      </c>
      <c r="I753" s="9">
        <v>4048</v>
      </c>
      <c r="K753" s="9">
        <f t="shared" si="39"/>
        <v>37625</v>
      </c>
      <c r="L753" s="17">
        <f t="shared" si="40"/>
        <v>0</v>
      </c>
      <c r="M753" s="17">
        <f t="shared" si="40"/>
        <v>660</v>
      </c>
      <c r="N753" s="17">
        <f t="shared" si="40"/>
        <v>2067</v>
      </c>
      <c r="O753" s="17">
        <f t="shared" si="40"/>
        <v>2807</v>
      </c>
      <c r="P753" s="17">
        <f t="shared" si="40"/>
        <v>0</v>
      </c>
      <c r="Q753" s="17">
        <f t="shared" si="40"/>
        <v>1601</v>
      </c>
      <c r="R753" s="17">
        <f t="shared" si="40"/>
        <v>3308</v>
      </c>
      <c r="S753" s="17">
        <f t="shared" si="40"/>
        <v>4048</v>
      </c>
    </row>
    <row r="754" spans="1:19">
      <c r="A754" s="9">
        <v>37650</v>
      </c>
      <c r="B754" s="9">
        <v>0</v>
      </c>
      <c r="C754" s="9">
        <v>652</v>
      </c>
      <c r="D754" s="9">
        <v>2057</v>
      </c>
      <c r="E754" s="9">
        <v>2797</v>
      </c>
      <c r="F754" s="9">
        <v>0</v>
      </c>
      <c r="G754" s="9">
        <v>1593</v>
      </c>
      <c r="H754" s="9">
        <v>3297</v>
      </c>
      <c r="I754" s="9">
        <v>4037</v>
      </c>
      <c r="K754" s="9">
        <f t="shared" si="39"/>
        <v>37675</v>
      </c>
      <c r="L754" s="17">
        <f t="shared" si="40"/>
        <v>0</v>
      </c>
      <c r="M754" s="17">
        <f t="shared" si="40"/>
        <v>652</v>
      </c>
      <c r="N754" s="17">
        <f t="shared" si="40"/>
        <v>2057</v>
      </c>
      <c r="O754" s="17">
        <f t="shared" si="40"/>
        <v>2797</v>
      </c>
      <c r="P754" s="17">
        <f t="shared" si="40"/>
        <v>0</v>
      </c>
      <c r="Q754" s="17">
        <f t="shared" si="40"/>
        <v>1593</v>
      </c>
      <c r="R754" s="17">
        <f t="shared" si="40"/>
        <v>3297</v>
      </c>
      <c r="S754" s="17">
        <f t="shared" si="40"/>
        <v>4037</v>
      </c>
    </row>
    <row r="755" spans="1:19">
      <c r="A755" s="9">
        <v>37700</v>
      </c>
      <c r="B755" s="9">
        <v>0</v>
      </c>
      <c r="C755" s="9">
        <v>644</v>
      </c>
      <c r="D755" s="9">
        <v>2046</v>
      </c>
      <c r="E755" s="9">
        <v>2786</v>
      </c>
      <c r="F755" s="9">
        <v>0</v>
      </c>
      <c r="G755" s="9">
        <v>1585</v>
      </c>
      <c r="H755" s="9">
        <v>3286</v>
      </c>
      <c r="I755" s="9">
        <v>4026</v>
      </c>
      <c r="K755" s="9">
        <f t="shared" si="39"/>
        <v>37725</v>
      </c>
      <c r="L755" s="17">
        <f t="shared" si="40"/>
        <v>0</v>
      </c>
      <c r="M755" s="17">
        <f t="shared" si="40"/>
        <v>644</v>
      </c>
      <c r="N755" s="17">
        <f t="shared" si="40"/>
        <v>2046</v>
      </c>
      <c r="O755" s="17">
        <f t="shared" si="40"/>
        <v>2786</v>
      </c>
      <c r="P755" s="17">
        <f t="shared" si="40"/>
        <v>0</v>
      </c>
      <c r="Q755" s="17">
        <f t="shared" si="40"/>
        <v>1585</v>
      </c>
      <c r="R755" s="17">
        <f t="shared" si="40"/>
        <v>3286</v>
      </c>
      <c r="S755" s="17">
        <f t="shared" si="40"/>
        <v>4026</v>
      </c>
    </row>
    <row r="756" spans="1:19">
      <c r="A756" s="9">
        <v>37750</v>
      </c>
      <c r="B756" s="9">
        <v>0</v>
      </c>
      <c r="C756" s="9">
        <v>636</v>
      </c>
      <c r="D756" s="9">
        <v>2035</v>
      </c>
      <c r="E756" s="9">
        <v>2775</v>
      </c>
      <c r="F756" s="9">
        <v>0</v>
      </c>
      <c r="G756" s="9">
        <v>1577</v>
      </c>
      <c r="H756" s="9">
        <v>3276</v>
      </c>
      <c r="I756" s="9">
        <v>4016</v>
      </c>
      <c r="K756" s="9">
        <f t="shared" si="39"/>
        <v>37775</v>
      </c>
      <c r="L756" s="17">
        <f t="shared" si="40"/>
        <v>0</v>
      </c>
      <c r="M756" s="17">
        <f t="shared" si="40"/>
        <v>636</v>
      </c>
      <c r="N756" s="17">
        <f t="shared" si="40"/>
        <v>2035</v>
      </c>
      <c r="O756" s="17">
        <f t="shared" si="40"/>
        <v>2775</v>
      </c>
      <c r="P756" s="17">
        <f t="shared" si="40"/>
        <v>0</v>
      </c>
      <c r="Q756" s="17">
        <f t="shared" si="40"/>
        <v>1577</v>
      </c>
      <c r="R756" s="17">
        <f t="shared" si="40"/>
        <v>3276</v>
      </c>
      <c r="S756" s="17">
        <f t="shared" si="40"/>
        <v>4016</v>
      </c>
    </row>
    <row r="757" spans="1:19">
      <c r="A757" s="9">
        <v>37800</v>
      </c>
      <c r="B757" s="9">
        <v>0</v>
      </c>
      <c r="C757" s="9">
        <v>628</v>
      </c>
      <c r="D757" s="9">
        <v>2025</v>
      </c>
      <c r="E757" s="9">
        <v>2765</v>
      </c>
      <c r="F757" s="9">
        <v>0</v>
      </c>
      <c r="G757" s="9">
        <v>1569</v>
      </c>
      <c r="H757" s="9">
        <v>3265</v>
      </c>
      <c r="I757" s="9">
        <v>4005</v>
      </c>
      <c r="K757" s="9">
        <f t="shared" si="39"/>
        <v>37825</v>
      </c>
      <c r="L757" s="17">
        <f t="shared" si="40"/>
        <v>0</v>
      </c>
      <c r="M757" s="17">
        <f t="shared" si="40"/>
        <v>628</v>
      </c>
      <c r="N757" s="17">
        <f t="shared" si="40"/>
        <v>2025</v>
      </c>
      <c r="O757" s="17">
        <f t="shared" si="40"/>
        <v>2765</v>
      </c>
      <c r="P757" s="17">
        <f t="shared" si="40"/>
        <v>0</v>
      </c>
      <c r="Q757" s="17">
        <f t="shared" si="40"/>
        <v>1569</v>
      </c>
      <c r="R757" s="17">
        <f t="shared" si="40"/>
        <v>3265</v>
      </c>
      <c r="S757" s="17">
        <f t="shared" si="40"/>
        <v>4005</v>
      </c>
    </row>
    <row r="758" spans="1:19">
      <c r="A758" s="9">
        <v>37850</v>
      </c>
      <c r="B758" s="9">
        <v>0</v>
      </c>
      <c r="C758" s="9">
        <v>620</v>
      </c>
      <c r="D758" s="9">
        <v>2014</v>
      </c>
      <c r="E758" s="9">
        <v>2754</v>
      </c>
      <c r="F758" s="9">
        <v>0</v>
      </c>
      <c r="G758" s="9">
        <v>1561</v>
      </c>
      <c r="H758" s="9">
        <v>3255</v>
      </c>
      <c r="I758" s="9">
        <v>3995</v>
      </c>
      <c r="K758" s="9">
        <f t="shared" si="39"/>
        <v>37875</v>
      </c>
      <c r="L758" s="17">
        <f t="shared" si="40"/>
        <v>0</v>
      </c>
      <c r="M758" s="17">
        <f t="shared" si="40"/>
        <v>620</v>
      </c>
      <c r="N758" s="17">
        <f t="shared" si="40"/>
        <v>2014</v>
      </c>
      <c r="O758" s="17">
        <f t="shared" si="40"/>
        <v>2754</v>
      </c>
      <c r="P758" s="17">
        <f t="shared" si="40"/>
        <v>0</v>
      </c>
      <c r="Q758" s="17">
        <f t="shared" si="40"/>
        <v>1561</v>
      </c>
      <c r="R758" s="17">
        <f t="shared" si="40"/>
        <v>3255</v>
      </c>
      <c r="S758" s="17">
        <f t="shared" si="40"/>
        <v>3995</v>
      </c>
    </row>
    <row r="759" spans="1:19">
      <c r="A759" s="9">
        <v>37900</v>
      </c>
      <c r="B759" s="9">
        <v>0</v>
      </c>
      <c r="C759" s="9">
        <v>612</v>
      </c>
      <c r="D759" s="9">
        <v>2004</v>
      </c>
      <c r="E759" s="9">
        <v>2744</v>
      </c>
      <c r="F759" s="9">
        <v>0</v>
      </c>
      <c r="G759" s="9">
        <v>1553</v>
      </c>
      <c r="H759" s="9">
        <v>3244</v>
      </c>
      <c r="I759" s="9">
        <v>3984</v>
      </c>
      <c r="K759" s="9">
        <f t="shared" si="39"/>
        <v>37925</v>
      </c>
      <c r="L759" s="17">
        <f t="shared" si="40"/>
        <v>0</v>
      </c>
      <c r="M759" s="17">
        <f t="shared" si="40"/>
        <v>612</v>
      </c>
      <c r="N759" s="17">
        <f t="shared" si="40"/>
        <v>2004</v>
      </c>
      <c r="O759" s="17">
        <f t="shared" si="40"/>
        <v>2744</v>
      </c>
      <c r="P759" s="17">
        <f t="shared" si="40"/>
        <v>0</v>
      </c>
      <c r="Q759" s="17">
        <f t="shared" si="40"/>
        <v>1553</v>
      </c>
      <c r="R759" s="17">
        <f t="shared" si="40"/>
        <v>3244</v>
      </c>
      <c r="S759" s="17">
        <f t="shared" si="40"/>
        <v>3984</v>
      </c>
    </row>
    <row r="760" spans="1:19">
      <c r="A760" s="9">
        <v>37950</v>
      </c>
      <c r="B760" s="9">
        <v>0</v>
      </c>
      <c r="C760" s="9">
        <v>604</v>
      </c>
      <c r="D760" s="9">
        <v>1993</v>
      </c>
      <c r="E760" s="9">
        <v>2733</v>
      </c>
      <c r="F760" s="9">
        <v>0</v>
      </c>
      <c r="G760" s="9">
        <v>1545</v>
      </c>
      <c r="H760" s="9">
        <v>3234</v>
      </c>
      <c r="I760" s="9">
        <v>3974</v>
      </c>
      <c r="K760" s="9">
        <f t="shared" si="39"/>
        <v>37975</v>
      </c>
      <c r="L760" s="17">
        <f t="shared" si="40"/>
        <v>0</v>
      </c>
      <c r="M760" s="17">
        <f t="shared" si="40"/>
        <v>604</v>
      </c>
      <c r="N760" s="17">
        <f t="shared" si="40"/>
        <v>1993</v>
      </c>
      <c r="O760" s="17">
        <f t="shared" si="40"/>
        <v>2733</v>
      </c>
      <c r="P760" s="17">
        <f t="shared" si="40"/>
        <v>0</v>
      </c>
      <c r="Q760" s="17">
        <f t="shared" si="40"/>
        <v>1545</v>
      </c>
      <c r="R760" s="17">
        <f t="shared" si="40"/>
        <v>3234</v>
      </c>
      <c r="S760" s="17">
        <f t="shared" si="40"/>
        <v>3974</v>
      </c>
    </row>
    <row r="761" spans="1:19">
      <c r="A761" s="9">
        <v>38000</v>
      </c>
      <c r="B761" s="9">
        <v>0</v>
      </c>
      <c r="C761" s="9">
        <v>596</v>
      </c>
      <c r="D761" s="9">
        <v>1983</v>
      </c>
      <c r="E761" s="9">
        <v>2723</v>
      </c>
      <c r="F761" s="9">
        <v>0</v>
      </c>
      <c r="G761" s="9">
        <v>1537</v>
      </c>
      <c r="H761" s="9">
        <v>3223</v>
      </c>
      <c r="I761" s="9">
        <v>3963</v>
      </c>
      <c r="K761" s="9">
        <f t="shared" si="39"/>
        <v>38025</v>
      </c>
      <c r="L761" s="17">
        <f t="shared" si="40"/>
        <v>0</v>
      </c>
      <c r="M761" s="17">
        <f t="shared" si="40"/>
        <v>596</v>
      </c>
      <c r="N761" s="17">
        <f t="shared" si="40"/>
        <v>1983</v>
      </c>
      <c r="O761" s="17">
        <f t="shared" si="40"/>
        <v>2723</v>
      </c>
      <c r="P761" s="17">
        <f t="shared" si="40"/>
        <v>0</v>
      </c>
      <c r="Q761" s="17">
        <f t="shared" si="40"/>
        <v>1537</v>
      </c>
      <c r="R761" s="17">
        <f t="shared" si="40"/>
        <v>3223</v>
      </c>
      <c r="S761" s="17">
        <f t="shared" si="40"/>
        <v>3963</v>
      </c>
    </row>
    <row r="762" spans="1:19">
      <c r="A762" s="9">
        <v>38050</v>
      </c>
      <c r="B762" s="9">
        <v>0</v>
      </c>
      <c r="C762" s="9">
        <v>588</v>
      </c>
      <c r="D762" s="9">
        <v>1972</v>
      </c>
      <c r="E762" s="9">
        <v>2712</v>
      </c>
      <c r="F762" s="9">
        <v>0</v>
      </c>
      <c r="G762" s="9">
        <v>1529</v>
      </c>
      <c r="H762" s="9">
        <v>3213</v>
      </c>
      <c r="I762" s="9">
        <v>3953</v>
      </c>
      <c r="K762" s="9">
        <f t="shared" si="39"/>
        <v>38075</v>
      </c>
      <c r="L762" s="17">
        <f t="shared" si="40"/>
        <v>0</v>
      </c>
      <c r="M762" s="17">
        <f t="shared" si="40"/>
        <v>588</v>
      </c>
      <c r="N762" s="17">
        <f t="shared" si="40"/>
        <v>1972</v>
      </c>
      <c r="O762" s="17">
        <f t="shared" si="40"/>
        <v>2712</v>
      </c>
      <c r="P762" s="17">
        <f t="shared" si="40"/>
        <v>0</v>
      </c>
      <c r="Q762" s="17">
        <f t="shared" si="40"/>
        <v>1529</v>
      </c>
      <c r="R762" s="17">
        <f t="shared" si="40"/>
        <v>3213</v>
      </c>
      <c r="S762" s="17">
        <f t="shared" si="40"/>
        <v>3953</v>
      </c>
    </row>
    <row r="763" spans="1:19">
      <c r="A763" s="9">
        <v>38100</v>
      </c>
      <c r="B763" s="9">
        <v>0</v>
      </c>
      <c r="C763" s="9">
        <v>580</v>
      </c>
      <c r="D763" s="9">
        <v>1962</v>
      </c>
      <c r="E763" s="9">
        <v>2702</v>
      </c>
      <c r="F763" s="9">
        <v>0</v>
      </c>
      <c r="G763" s="9">
        <v>1521</v>
      </c>
      <c r="H763" s="9">
        <v>3202</v>
      </c>
      <c r="I763" s="9">
        <v>3942</v>
      </c>
      <c r="K763" s="9">
        <f t="shared" si="39"/>
        <v>38125</v>
      </c>
      <c r="L763" s="17">
        <f t="shared" si="40"/>
        <v>0</v>
      </c>
      <c r="M763" s="17">
        <f t="shared" si="40"/>
        <v>580</v>
      </c>
      <c r="N763" s="17">
        <f t="shared" si="40"/>
        <v>1962</v>
      </c>
      <c r="O763" s="17">
        <f t="shared" si="40"/>
        <v>2702</v>
      </c>
      <c r="P763" s="17">
        <f t="shared" si="40"/>
        <v>0</v>
      </c>
      <c r="Q763" s="17">
        <f t="shared" si="40"/>
        <v>1521</v>
      </c>
      <c r="R763" s="17">
        <f t="shared" si="40"/>
        <v>3202</v>
      </c>
      <c r="S763" s="17">
        <f t="shared" si="40"/>
        <v>3942</v>
      </c>
    </row>
    <row r="764" spans="1:19">
      <c r="A764" s="9">
        <v>38150</v>
      </c>
      <c r="B764" s="9">
        <v>0</v>
      </c>
      <c r="C764" s="9">
        <v>572</v>
      </c>
      <c r="D764" s="9">
        <v>1951</v>
      </c>
      <c r="E764" s="9">
        <v>2691</v>
      </c>
      <c r="F764" s="9">
        <v>0</v>
      </c>
      <c r="G764" s="9">
        <v>1513</v>
      </c>
      <c r="H764" s="9">
        <v>3192</v>
      </c>
      <c r="I764" s="9">
        <v>3932</v>
      </c>
      <c r="K764" s="9">
        <f t="shared" si="39"/>
        <v>38175</v>
      </c>
      <c r="L764" s="17">
        <f t="shared" si="40"/>
        <v>0</v>
      </c>
      <c r="M764" s="17">
        <f t="shared" si="40"/>
        <v>572</v>
      </c>
      <c r="N764" s="17">
        <f t="shared" si="40"/>
        <v>1951</v>
      </c>
      <c r="O764" s="17">
        <f t="shared" si="40"/>
        <v>2691</v>
      </c>
      <c r="P764" s="17">
        <f t="shared" si="40"/>
        <v>0</v>
      </c>
      <c r="Q764" s="17">
        <f t="shared" si="40"/>
        <v>1513</v>
      </c>
      <c r="R764" s="17">
        <f t="shared" si="40"/>
        <v>3192</v>
      </c>
      <c r="S764" s="17">
        <f t="shared" si="40"/>
        <v>3932</v>
      </c>
    </row>
    <row r="765" spans="1:19">
      <c r="A765" s="9">
        <v>38200</v>
      </c>
      <c r="B765" s="9">
        <v>0</v>
      </c>
      <c r="C765" s="9">
        <v>564</v>
      </c>
      <c r="D765" s="9">
        <v>1941</v>
      </c>
      <c r="E765" s="9">
        <v>2681</v>
      </c>
      <c r="F765" s="9">
        <v>0</v>
      </c>
      <c r="G765" s="9">
        <v>1505</v>
      </c>
      <c r="H765" s="9">
        <v>3181</v>
      </c>
      <c r="I765" s="9">
        <v>3921</v>
      </c>
      <c r="K765" s="9">
        <f t="shared" si="39"/>
        <v>38225</v>
      </c>
      <c r="L765" s="17">
        <f t="shared" si="40"/>
        <v>0</v>
      </c>
      <c r="M765" s="17">
        <f t="shared" si="40"/>
        <v>564</v>
      </c>
      <c r="N765" s="17">
        <f t="shared" si="40"/>
        <v>1941</v>
      </c>
      <c r="O765" s="17">
        <f t="shared" si="40"/>
        <v>2681</v>
      </c>
      <c r="P765" s="17">
        <f t="shared" si="40"/>
        <v>0</v>
      </c>
      <c r="Q765" s="17">
        <f t="shared" si="40"/>
        <v>1505</v>
      </c>
      <c r="R765" s="17">
        <f t="shared" si="40"/>
        <v>3181</v>
      </c>
      <c r="S765" s="17">
        <f t="shared" si="40"/>
        <v>3921</v>
      </c>
    </row>
    <row r="766" spans="1:19">
      <c r="A766" s="9">
        <v>38250</v>
      </c>
      <c r="B766" s="9">
        <v>0</v>
      </c>
      <c r="C766" s="9">
        <v>556</v>
      </c>
      <c r="D766" s="9">
        <v>1930</v>
      </c>
      <c r="E766" s="9">
        <v>2670</v>
      </c>
      <c r="F766" s="9">
        <v>0</v>
      </c>
      <c r="G766" s="9">
        <v>1497</v>
      </c>
      <c r="H766" s="9">
        <v>3171</v>
      </c>
      <c r="I766" s="9">
        <v>3911</v>
      </c>
      <c r="K766" s="9">
        <f t="shared" si="39"/>
        <v>38275</v>
      </c>
      <c r="L766" s="17">
        <f t="shared" si="40"/>
        <v>0</v>
      </c>
      <c r="M766" s="17">
        <f t="shared" si="40"/>
        <v>556</v>
      </c>
      <c r="N766" s="17">
        <f t="shared" si="40"/>
        <v>1930</v>
      </c>
      <c r="O766" s="17">
        <f t="shared" si="40"/>
        <v>2670</v>
      </c>
      <c r="P766" s="17">
        <f t="shared" si="40"/>
        <v>0</v>
      </c>
      <c r="Q766" s="17">
        <f t="shared" si="40"/>
        <v>1497</v>
      </c>
      <c r="R766" s="17">
        <f t="shared" si="40"/>
        <v>3171</v>
      </c>
      <c r="S766" s="17">
        <f t="shared" si="40"/>
        <v>3911</v>
      </c>
    </row>
    <row r="767" spans="1:19">
      <c r="A767" s="9">
        <v>38300</v>
      </c>
      <c r="B767" s="9">
        <v>0</v>
      </c>
      <c r="C767" s="9">
        <v>548</v>
      </c>
      <c r="D767" s="9">
        <v>1920</v>
      </c>
      <c r="E767" s="9">
        <v>2660</v>
      </c>
      <c r="F767" s="9">
        <v>0</v>
      </c>
      <c r="G767" s="9">
        <v>1489</v>
      </c>
      <c r="H767" s="9">
        <v>3160</v>
      </c>
      <c r="I767" s="9">
        <v>3900</v>
      </c>
      <c r="K767" s="9">
        <f t="shared" si="39"/>
        <v>38325</v>
      </c>
      <c r="L767" s="17">
        <f t="shared" si="40"/>
        <v>0</v>
      </c>
      <c r="M767" s="17">
        <f t="shared" si="40"/>
        <v>548</v>
      </c>
      <c r="N767" s="17">
        <f t="shared" si="40"/>
        <v>1920</v>
      </c>
      <c r="O767" s="17">
        <f t="shared" si="40"/>
        <v>2660</v>
      </c>
      <c r="P767" s="17">
        <f t="shared" si="40"/>
        <v>0</v>
      </c>
      <c r="Q767" s="17">
        <f t="shared" si="40"/>
        <v>1489</v>
      </c>
      <c r="R767" s="17">
        <f t="shared" si="40"/>
        <v>3160</v>
      </c>
      <c r="S767" s="17">
        <f t="shared" si="40"/>
        <v>3900</v>
      </c>
    </row>
    <row r="768" spans="1:19">
      <c r="A768" s="9">
        <v>38350</v>
      </c>
      <c r="B768" s="9">
        <v>0</v>
      </c>
      <c r="C768" s="9">
        <v>540</v>
      </c>
      <c r="D768" s="9">
        <v>1909</v>
      </c>
      <c r="E768" s="9">
        <v>2649</v>
      </c>
      <c r="F768" s="9">
        <v>0</v>
      </c>
      <c r="G768" s="9">
        <v>1481</v>
      </c>
      <c r="H768" s="9">
        <v>3150</v>
      </c>
      <c r="I768" s="9">
        <v>3890</v>
      </c>
      <c r="K768" s="9">
        <f t="shared" si="39"/>
        <v>38375</v>
      </c>
      <c r="L768" s="17">
        <f t="shared" si="40"/>
        <v>0</v>
      </c>
      <c r="M768" s="17">
        <f t="shared" si="40"/>
        <v>540</v>
      </c>
      <c r="N768" s="17">
        <f t="shared" si="40"/>
        <v>1909</v>
      </c>
      <c r="O768" s="17">
        <f t="shared" si="40"/>
        <v>2649</v>
      </c>
      <c r="P768" s="17">
        <f t="shared" si="40"/>
        <v>0</v>
      </c>
      <c r="Q768" s="17">
        <f t="shared" si="40"/>
        <v>1481</v>
      </c>
      <c r="R768" s="17">
        <f t="shared" si="40"/>
        <v>3150</v>
      </c>
      <c r="S768" s="17">
        <f t="shared" si="40"/>
        <v>3890</v>
      </c>
    </row>
    <row r="769" spans="1:19">
      <c r="A769" s="9">
        <v>38400</v>
      </c>
      <c r="B769" s="9">
        <v>0</v>
      </c>
      <c r="C769" s="9">
        <v>532</v>
      </c>
      <c r="D769" s="9">
        <v>1899</v>
      </c>
      <c r="E769" s="9">
        <v>2639</v>
      </c>
      <c r="F769" s="9">
        <v>0</v>
      </c>
      <c r="G769" s="9">
        <v>1473</v>
      </c>
      <c r="H769" s="9">
        <v>3139</v>
      </c>
      <c r="I769" s="9">
        <v>3879</v>
      </c>
      <c r="K769" s="9">
        <f t="shared" si="39"/>
        <v>38425</v>
      </c>
      <c r="L769" s="17">
        <f t="shared" si="40"/>
        <v>0</v>
      </c>
      <c r="M769" s="17">
        <f t="shared" si="40"/>
        <v>532</v>
      </c>
      <c r="N769" s="17">
        <f t="shared" si="40"/>
        <v>1899</v>
      </c>
      <c r="O769" s="17">
        <f t="shared" si="40"/>
        <v>2639</v>
      </c>
      <c r="P769" s="17">
        <f t="shared" si="40"/>
        <v>0</v>
      </c>
      <c r="Q769" s="17">
        <f t="shared" si="40"/>
        <v>1473</v>
      </c>
      <c r="R769" s="17">
        <f t="shared" si="40"/>
        <v>3139</v>
      </c>
      <c r="S769" s="17">
        <f t="shared" si="40"/>
        <v>3879</v>
      </c>
    </row>
    <row r="770" spans="1:19">
      <c r="A770" s="9">
        <v>38450</v>
      </c>
      <c r="B770" s="9">
        <v>0</v>
      </c>
      <c r="C770" s="9">
        <v>524</v>
      </c>
      <c r="D770" s="9">
        <v>1888</v>
      </c>
      <c r="E770" s="9">
        <v>2628</v>
      </c>
      <c r="F770" s="9">
        <v>0</v>
      </c>
      <c r="G770" s="9">
        <v>1465</v>
      </c>
      <c r="H770" s="9">
        <v>3128</v>
      </c>
      <c r="I770" s="9">
        <v>3868</v>
      </c>
      <c r="K770" s="9">
        <f t="shared" ref="K770:K833" si="41">50*ROUND((A770-25)/50,0)+25</f>
        <v>38475</v>
      </c>
      <c r="L770" s="17">
        <f t="shared" si="40"/>
        <v>0</v>
      </c>
      <c r="M770" s="17">
        <f t="shared" si="40"/>
        <v>524</v>
      </c>
      <c r="N770" s="17">
        <f t="shared" si="40"/>
        <v>1888</v>
      </c>
      <c r="O770" s="17">
        <f t="shared" si="40"/>
        <v>2628</v>
      </c>
      <c r="P770" s="17">
        <f t="shared" si="40"/>
        <v>0</v>
      </c>
      <c r="Q770" s="17">
        <f t="shared" si="40"/>
        <v>1465</v>
      </c>
      <c r="R770" s="17">
        <f t="shared" si="40"/>
        <v>3128</v>
      </c>
      <c r="S770" s="17">
        <f t="shared" si="40"/>
        <v>3868</v>
      </c>
    </row>
    <row r="771" spans="1:19">
      <c r="A771" s="9">
        <v>38500</v>
      </c>
      <c r="B771" s="9">
        <v>0</v>
      </c>
      <c r="C771" s="9">
        <v>516</v>
      </c>
      <c r="D771" s="9">
        <v>1878</v>
      </c>
      <c r="E771" s="9">
        <v>2618</v>
      </c>
      <c r="F771" s="9">
        <v>0</v>
      </c>
      <c r="G771" s="9">
        <v>1457</v>
      </c>
      <c r="H771" s="9">
        <v>3118</v>
      </c>
      <c r="I771" s="9">
        <v>3858</v>
      </c>
      <c r="K771" s="9">
        <f t="shared" si="41"/>
        <v>38525</v>
      </c>
      <c r="L771" s="17">
        <f t="shared" si="40"/>
        <v>0</v>
      </c>
      <c r="M771" s="17">
        <f t="shared" si="40"/>
        <v>516</v>
      </c>
      <c r="N771" s="17">
        <f t="shared" si="40"/>
        <v>1878</v>
      </c>
      <c r="O771" s="17">
        <f t="shared" si="40"/>
        <v>2618</v>
      </c>
      <c r="P771" s="17">
        <f t="shared" si="40"/>
        <v>0</v>
      </c>
      <c r="Q771" s="17">
        <f t="shared" si="40"/>
        <v>1457</v>
      </c>
      <c r="R771" s="17">
        <f t="shared" si="40"/>
        <v>3118</v>
      </c>
      <c r="S771" s="17">
        <f t="shared" si="40"/>
        <v>3858</v>
      </c>
    </row>
    <row r="772" spans="1:19">
      <c r="A772" s="9">
        <v>38550</v>
      </c>
      <c r="B772" s="9">
        <v>0</v>
      </c>
      <c r="C772" s="9">
        <v>508</v>
      </c>
      <c r="D772" s="9">
        <v>1867</v>
      </c>
      <c r="E772" s="9">
        <v>2607</v>
      </c>
      <c r="F772" s="9">
        <v>0</v>
      </c>
      <c r="G772" s="9">
        <v>1449</v>
      </c>
      <c r="H772" s="9">
        <v>3107</v>
      </c>
      <c r="I772" s="9">
        <v>3847</v>
      </c>
      <c r="K772" s="9">
        <f t="shared" si="41"/>
        <v>38575</v>
      </c>
      <c r="L772" s="17">
        <f t="shared" si="40"/>
        <v>0</v>
      </c>
      <c r="M772" s="17">
        <f t="shared" si="40"/>
        <v>508</v>
      </c>
      <c r="N772" s="17">
        <f t="shared" si="40"/>
        <v>1867</v>
      </c>
      <c r="O772" s="17">
        <f t="shared" si="40"/>
        <v>2607</v>
      </c>
      <c r="P772" s="17">
        <f t="shared" si="40"/>
        <v>0</v>
      </c>
      <c r="Q772" s="17">
        <f t="shared" si="40"/>
        <v>1449</v>
      </c>
      <c r="R772" s="17">
        <f t="shared" si="40"/>
        <v>3107</v>
      </c>
      <c r="S772" s="17">
        <f t="shared" si="40"/>
        <v>3847</v>
      </c>
    </row>
    <row r="773" spans="1:19">
      <c r="A773" s="9">
        <v>38600</v>
      </c>
      <c r="B773" s="9">
        <v>0</v>
      </c>
      <c r="C773" s="9">
        <v>500</v>
      </c>
      <c r="D773" s="9">
        <v>1856</v>
      </c>
      <c r="E773" s="9">
        <v>2596</v>
      </c>
      <c r="F773" s="9">
        <v>0</v>
      </c>
      <c r="G773" s="9">
        <v>1441</v>
      </c>
      <c r="H773" s="9">
        <v>3097</v>
      </c>
      <c r="I773" s="9">
        <v>3837</v>
      </c>
      <c r="K773" s="9">
        <f t="shared" si="41"/>
        <v>38625</v>
      </c>
      <c r="L773" s="17">
        <f t="shared" si="40"/>
        <v>0</v>
      </c>
      <c r="M773" s="17">
        <f t="shared" si="40"/>
        <v>500</v>
      </c>
      <c r="N773" s="17">
        <f t="shared" si="40"/>
        <v>1856</v>
      </c>
      <c r="O773" s="17">
        <f t="shared" si="40"/>
        <v>2596</v>
      </c>
      <c r="P773" s="17">
        <f t="shared" si="40"/>
        <v>0</v>
      </c>
      <c r="Q773" s="17">
        <f t="shared" si="40"/>
        <v>1441</v>
      </c>
      <c r="R773" s="17">
        <f t="shared" si="40"/>
        <v>3097</v>
      </c>
      <c r="S773" s="17">
        <f t="shared" si="40"/>
        <v>3837</v>
      </c>
    </row>
    <row r="774" spans="1:19">
      <c r="A774" s="9">
        <v>38650</v>
      </c>
      <c r="B774" s="9">
        <v>0</v>
      </c>
      <c r="C774" s="9">
        <v>492</v>
      </c>
      <c r="D774" s="9">
        <v>1846</v>
      </c>
      <c r="E774" s="9">
        <v>2586</v>
      </c>
      <c r="F774" s="9">
        <v>0</v>
      </c>
      <c r="G774" s="9">
        <v>1433</v>
      </c>
      <c r="H774" s="9">
        <v>3086</v>
      </c>
      <c r="I774" s="9">
        <v>3826</v>
      </c>
      <c r="K774" s="9">
        <f t="shared" si="41"/>
        <v>38675</v>
      </c>
      <c r="L774" s="17">
        <f t="shared" si="40"/>
        <v>0</v>
      </c>
      <c r="M774" s="17">
        <f t="shared" si="40"/>
        <v>492</v>
      </c>
      <c r="N774" s="17">
        <f t="shared" si="40"/>
        <v>1846</v>
      </c>
      <c r="O774" s="17">
        <f t="shared" si="40"/>
        <v>2586</v>
      </c>
      <c r="P774" s="17">
        <f t="shared" si="40"/>
        <v>0</v>
      </c>
      <c r="Q774" s="17">
        <f t="shared" si="40"/>
        <v>1433</v>
      </c>
      <c r="R774" s="17">
        <f t="shared" si="40"/>
        <v>3086</v>
      </c>
      <c r="S774" s="17">
        <f t="shared" si="40"/>
        <v>3826</v>
      </c>
    </row>
    <row r="775" spans="1:19">
      <c r="A775" s="9">
        <v>38700</v>
      </c>
      <c r="B775" s="9">
        <v>0</v>
      </c>
      <c r="C775" s="9">
        <v>484</v>
      </c>
      <c r="D775" s="9">
        <v>1835</v>
      </c>
      <c r="E775" s="9">
        <v>2575</v>
      </c>
      <c r="F775" s="9">
        <v>0</v>
      </c>
      <c r="G775" s="9">
        <v>1426</v>
      </c>
      <c r="H775" s="9">
        <v>3076</v>
      </c>
      <c r="I775" s="9">
        <v>3816</v>
      </c>
      <c r="K775" s="9">
        <f t="shared" si="41"/>
        <v>38725</v>
      </c>
      <c r="L775" s="17">
        <f t="shared" si="40"/>
        <v>0</v>
      </c>
      <c r="M775" s="17">
        <f t="shared" si="40"/>
        <v>484</v>
      </c>
      <c r="N775" s="17">
        <f t="shared" si="40"/>
        <v>1835</v>
      </c>
      <c r="O775" s="17">
        <f t="shared" si="40"/>
        <v>2575</v>
      </c>
      <c r="P775" s="17">
        <f t="shared" si="40"/>
        <v>0</v>
      </c>
      <c r="Q775" s="17">
        <f t="shared" si="40"/>
        <v>1426</v>
      </c>
      <c r="R775" s="17">
        <f t="shared" si="40"/>
        <v>3076</v>
      </c>
      <c r="S775" s="17">
        <f t="shared" si="40"/>
        <v>3816</v>
      </c>
    </row>
    <row r="776" spans="1:19">
      <c r="A776" s="9">
        <v>38750</v>
      </c>
      <c r="B776" s="9">
        <v>0</v>
      </c>
      <c r="C776" s="9">
        <v>476</v>
      </c>
      <c r="D776" s="9">
        <v>1825</v>
      </c>
      <c r="E776" s="9">
        <v>2565</v>
      </c>
      <c r="F776" s="9">
        <v>0</v>
      </c>
      <c r="G776" s="9">
        <v>1418</v>
      </c>
      <c r="H776" s="9">
        <v>3065</v>
      </c>
      <c r="I776" s="9">
        <v>3805</v>
      </c>
      <c r="K776" s="9">
        <f t="shared" si="41"/>
        <v>38775</v>
      </c>
      <c r="L776" s="17">
        <f t="shared" si="40"/>
        <v>0</v>
      </c>
      <c r="M776" s="17">
        <f t="shared" si="40"/>
        <v>476</v>
      </c>
      <c r="N776" s="17">
        <f t="shared" si="40"/>
        <v>1825</v>
      </c>
      <c r="O776" s="17">
        <f t="shared" si="40"/>
        <v>2565</v>
      </c>
      <c r="P776" s="17">
        <f t="shared" si="40"/>
        <v>0</v>
      </c>
      <c r="Q776" s="17">
        <f t="shared" si="40"/>
        <v>1418</v>
      </c>
      <c r="R776" s="17">
        <f t="shared" si="40"/>
        <v>3065</v>
      </c>
      <c r="S776" s="17">
        <f t="shared" si="40"/>
        <v>3805</v>
      </c>
    </row>
    <row r="777" spans="1:19">
      <c r="A777" s="9">
        <v>38800</v>
      </c>
      <c r="B777" s="9">
        <v>0</v>
      </c>
      <c r="C777" s="9">
        <v>468</v>
      </c>
      <c r="D777" s="9">
        <v>1814</v>
      </c>
      <c r="E777" s="9">
        <v>2554</v>
      </c>
      <c r="F777" s="9">
        <v>0</v>
      </c>
      <c r="G777" s="9">
        <v>1410</v>
      </c>
      <c r="H777" s="9">
        <v>3055</v>
      </c>
      <c r="I777" s="9">
        <v>3795</v>
      </c>
      <c r="K777" s="9">
        <f t="shared" si="41"/>
        <v>38825</v>
      </c>
      <c r="L777" s="17">
        <f t="shared" si="40"/>
        <v>0</v>
      </c>
      <c r="M777" s="17">
        <f t="shared" si="40"/>
        <v>468</v>
      </c>
      <c r="N777" s="17">
        <f t="shared" si="40"/>
        <v>1814</v>
      </c>
      <c r="O777" s="17">
        <f t="shared" si="40"/>
        <v>2554</v>
      </c>
      <c r="P777" s="17">
        <f t="shared" si="40"/>
        <v>0</v>
      </c>
      <c r="Q777" s="17">
        <f t="shared" si="40"/>
        <v>1410</v>
      </c>
      <c r="R777" s="17">
        <f t="shared" si="40"/>
        <v>3055</v>
      </c>
      <c r="S777" s="17">
        <f t="shared" si="40"/>
        <v>3795</v>
      </c>
    </row>
    <row r="778" spans="1:19">
      <c r="A778" s="9">
        <v>38850</v>
      </c>
      <c r="B778" s="9">
        <v>0</v>
      </c>
      <c r="C778" s="9">
        <v>460</v>
      </c>
      <c r="D778" s="9">
        <v>1804</v>
      </c>
      <c r="E778" s="9">
        <v>2544</v>
      </c>
      <c r="F778" s="9">
        <v>0</v>
      </c>
      <c r="G778" s="9">
        <v>1402</v>
      </c>
      <c r="H778" s="9">
        <v>3044</v>
      </c>
      <c r="I778" s="9">
        <v>3784</v>
      </c>
      <c r="K778" s="9">
        <f t="shared" si="41"/>
        <v>38875</v>
      </c>
      <c r="L778" s="17">
        <f t="shared" si="40"/>
        <v>0</v>
      </c>
      <c r="M778" s="17">
        <f t="shared" si="40"/>
        <v>460</v>
      </c>
      <c r="N778" s="17">
        <f t="shared" si="40"/>
        <v>1804</v>
      </c>
      <c r="O778" s="17">
        <f t="shared" si="40"/>
        <v>2544</v>
      </c>
      <c r="P778" s="17">
        <f t="shared" si="40"/>
        <v>0</v>
      </c>
      <c r="Q778" s="17">
        <f t="shared" si="40"/>
        <v>1402</v>
      </c>
      <c r="R778" s="17">
        <f t="shared" si="40"/>
        <v>3044</v>
      </c>
      <c r="S778" s="17">
        <f t="shared" si="40"/>
        <v>3784</v>
      </c>
    </row>
    <row r="779" spans="1:19">
      <c r="A779" s="9">
        <v>38900</v>
      </c>
      <c r="B779" s="9">
        <v>0</v>
      </c>
      <c r="C779" s="9">
        <v>452</v>
      </c>
      <c r="D779" s="9">
        <v>1793</v>
      </c>
      <c r="E779" s="9">
        <v>2533</v>
      </c>
      <c r="F779" s="9">
        <v>0</v>
      </c>
      <c r="G779" s="9">
        <v>1394</v>
      </c>
      <c r="H779" s="9">
        <v>3034</v>
      </c>
      <c r="I779" s="9">
        <v>3774</v>
      </c>
      <c r="K779" s="9">
        <f t="shared" si="41"/>
        <v>38925</v>
      </c>
      <c r="L779" s="17">
        <f t="shared" si="40"/>
        <v>0</v>
      </c>
      <c r="M779" s="17">
        <f t="shared" si="40"/>
        <v>452</v>
      </c>
      <c r="N779" s="17">
        <f t="shared" si="40"/>
        <v>1793</v>
      </c>
      <c r="O779" s="17">
        <f t="shared" si="40"/>
        <v>2533</v>
      </c>
      <c r="P779" s="17">
        <f t="shared" si="40"/>
        <v>0</v>
      </c>
      <c r="Q779" s="17">
        <f t="shared" si="40"/>
        <v>1394</v>
      </c>
      <c r="R779" s="17">
        <f t="shared" si="40"/>
        <v>3034</v>
      </c>
      <c r="S779" s="17">
        <f t="shared" si="40"/>
        <v>3774</v>
      </c>
    </row>
    <row r="780" spans="1:19">
      <c r="A780" s="9">
        <v>38950</v>
      </c>
      <c r="B780" s="9">
        <v>0</v>
      </c>
      <c r="C780" s="9">
        <v>444</v>
      </c>
      <c r="D780" s="9">
        <v>1783</v>
      </c>
      <c r="E780" s="9">
        <v>2523</v>
      </c>
      <c r="F780" s="9">
        <v>0</v>
      </c>
      <c r="G780" s="9">
        <v>1386</v>
      </c>
      <c r="H780" s="9">
        <v>3023</v>
      </c>
      <c r="I780" s="9">
        <v>3763</v>
      </c>
      <c r="K780" s="9">
        <f t="shared" si="41"/>
        <v>38975</v>
      </c>
      <c r="L780" s="17">
        <f t="shared" si="40"/>
        <v>0</v>
      </c>
      <c r="M780" s="17">
        <f t="shared" si="40"/>
        <v>444</v>
      </c>
      <c r="N780" s="17">
        <f t="shared" si="40"/>
        <v>1783</v>
      </c>
      <c r="O780" s="17">
        <f t="shared" ref="O780:S830" si="42">ROUND(IF($K780&lt;0,0,IF($K780&lt;X$1,X$2*$K780,IF($K780&lt;X$4,X$3,IF($K780&lt;X$6,X$3-X$5*($K780-X$4),0)))),0)</f>
        <v>2523</v>
      </c>
      <c r="P780" s="17">
        <f t="shared" si="42"/>
        <v>0</v>
      </c>
      <c r="Q780" s="17">
        <f t="shared" si="42"/>
        <v>1386</v>
      </c>
      <c r="R780" s="17">
        <f t="shared" si="42"/>
        <v>3023</v>
      </c>
      <c r="S780" s="17">
        <f t="shared" si="42"/>
        <v>3763</v>
      </c>
    </row>
    <row r="781" spans="1:19">
      <c r="A781" s="9">
        <v>39000</v>
      </c>
      <c r="B781" s="9">
        <v>0</v>
      </c>
      <c r="C781" s="9">
        <v>436</v>
      </c>
      <c r="D781" s="9">
        <v>1772</v>
      </c>
      <c r="E781" s="9">
        <v>2512</v>
      </c>
      <c r="F781" s="9">
        <v>0</v>
      </c>
      <c r="G781" s="9">
        <v>1378</v>
      </c>
      <c r="H781" s="9">
        <v>3013</v>
      </c>
      <c r="I781" s="9">
        <v>3753</v>
      </c>
      <c r="K781" s="9">
        <f t="shared" si="41"/>
        <v>39025</v>
      </c>
      <c r="L781" s="17">
        <f t="shared" ref="L781:S844" si="43">ROUND(IF($K781&lt;0,0,IF($K781&lt;U$1,U$2*$K781,IF($K781&lt;U$4,U$3,IF($K781&lt;U$6,U$3-U$5*($K781-U$4),0)))),0)</f>
        <v>0</v>
      </c>
      <c r="M781" s="17">
        <f t="shared" si="43"/>
        <v>436</v>
      </c>
      <c r="N781" s="17">
        <f t="shared" si="43"/>
        <v>1772</v>
      </c>
      <c r="O781" s="17">
        <f t="shared" si="42"/>
        <v>2512</v>
      </c>
      <c r="P781" s="17">
        <f t="shared" si="42"/>
        <v>0</v>
      </c>
      <c r="Q781" s="17">
        <f t="shared" si="42"/>
        <v>1378</v>
      </c>
      <c r="R781" s="17">
        <f t="shared" si="42"/>
        <v>3013</v>
      </c>
      <c r="S781" s="17">
        <f t="shared" si="42"/>
        <v>3753</v>
      </c>
    </row>
    <row r="782" spans="1:19">
      <c r="A782" s="9">
        <v>39050</v>
      </c>
      <c r="B782" s="9">
        <v>0</v>
      </c>
      <c r="C782" s="9">
        <v>428</v>
      </c>
      <c r="D782" s="9">
        <v>1762</v>
      </c>
      <c r="E782" s="9">
        <v>2502</v>
      </c>
      <c r="F782" s="9">
        <v>0</v>
      </c>
      <c r="G782" s="9">
        <v>1370</v>
      </c>
      <c r="H782" s="9">
        <v>3002</v>
      </c>
      <c r="I782" s="9">
        <v>3742</v>
      </c>
      <c r="K782" s="9">
        <f t="shared" si="41"/>
        <v>39075</v>
      </c>
      <c r="L782" s="17">
        <f t="shared" si="43"/>
        <v>0</v>
      </c>
      <c r="M782" s="17">
        <f t="shared" si="43"/>
        <v>428</v>
      </c>
      <c r="N782" s="17">
        <f t="shared" si="43"/>
        <v>1762</v>
      </c>
      <c r="O782" s="17">
        <f t="shared" si="42"/>
        <v>2502</v>
      </c>
      <c r="P782" s="17">
        <f t="shared" si="42"/>
        <v>0</v>
      </c>
      <c r="Q782" s="17">
        <f t="shared" si="42"/>
        <v>1370</v>
      </c>
      <c r="R782" s="17">
        <f t="shared" si="42"/>
        <v>3002</v>
      </c>
      <c r="S782" s="17">
        <f t="shared" si="42"/>
        <v>3742</v>
      </c>
    </row>
    <row r="783" spans="1:19">
      <c r="A783" s="9">
        <v>39100</v>
      </c>
      <c r="B783" s="9">
        <v>0</v>
      </c>
      <c r="C783" s="9">
        <v>420</v>
      </c>
      <c r="D783" s="9">
        <v>1751</v>
      </c>
      <c r="E783" s="9">
        <v>2491</v>
      </c>
      <c r="F783" s="9">
        <v>0</v>
      </c>
      <c r="G783" s="9">
        <v>1362</v>
      </c>
      <c r="H783" s="9">
        <v>2992</v>
      </c>
      <c r="I783" s="9">
        <v>3732</v>
      </c>
      <c r="K783" s="9">
        <f t="shared" si="41"/>
        <v>39125</v>
      </c>
      <c r="L783" s="17">
        <f t="shared" si="43"/>
        <v>0</v>
      </c>
      <c r="M783" s="17">
        <f t="shared" si="43"/>
        <v>420</v>
      </c>
      <c r="N783" s="17">
        <f t="shared" si="43"/>
        <v>1751</v>
      </c>
      <c r="O783" s="17">
        <f t="shared" si="42"/>
        <v>2491</v>
      </c>
      <c r="P783" s="17">
        <f t="shared" si="42"/>
        <v>0</v>
      </c>
      <c r="Q783" s="17">
        <f t="shared" si="42"/>
        <v>1362</v>
      </c>
      <c r="R783" s="17">
        <f t="shared" si="42"/>
        <v>2992</v>
      </c>
      <c r="S783" s="17">
        <f t="shared" si="42"/>
        <v>3732</v>
      </c>
    </row>
    <row r="784" spans="1:19">
      <c r="A784" s="9">
        <v>39150</v>
      </c>
      <c r="B784" s="9">
        <v>0</v>
      </c>
      <c r="C784" s="9">
        <v>412</v>
      </c>
      <c r="D784" s="9">
        <v>1741</v>
      </c>
      <c r="E784" s="9">
        <v>2481</v>
      </c>
      <c r="F784" s="9">
        <v>0</v>
      </c>
      <c r="G784" s="9">
        <v>1354</v>
      </c>
      <c r="H784" s="9">
        <v>2981</v>
      </c>
      <c r="I784" s="9">
        <v>3721</v>
      </c>
      <c r="K784" s="9">
        <f t="shared" si="41"/>
        <v>39175</v>
      </c>
      <c r="L784" s="17">
        <f t="shared" si="43"/>
        <v>0</v>
      </c>
      <c r="M784" s="17">
        <f t="shared" si="43"/>
        <v>412</v>
      </c>
      <c r="N784" s="17">
        <f t="shared" si="43"/>
        <v>1741</v>
      </c>
      <c r="O784" s="17">
        <f t="shared" si="42"/>
        <v>2481</v>
      </c>
      <c r="P784" s="17">
        <f t="shared" si="42"/>
        <v>0</v>
      </c>
      <c r="Q784" s="17">
        <f t="shared" si="42"/>
        <v>1354</v>
      </c>
      <c r="R784" s="17">
        <f t="shared" si="42"/>
        <v>2981</v>
      </c>
      <c r="S784" s="17">
        <f t="shared" si="42"/>
        <v>3721</v>
      </c>
    </row>
    <row r="785" spans="1:19">
      <c r="A785" s="9">
        <v>39200</v>
      </c>
      <c r="B785" s="9">
        <v>0</v>
      </c>
      <c r="C785" s="9">
        <v>404</v>
      </c>
      <c r="D785" s="9">
        <v>1730</v>
      </c>
      <c r="E785" s="9">
        <v>2470</v>
      </c>
      <c r="F785" s="9">
        <v>0</v>
      </c>
      <c r="G785" s="9">
        <v>1346</v>
      </c>
      <c r="H785" s="9">
        <v>2971</v>
      </c>
      <c r="I785" s="9">
        <v>3711</v>
      </c>
      <c r="K785" s="9">
        <f t="shared" si="41"/>
        <v>39225</v>
      </c>
      <c r="L785" s="17">
        <f t="shared" si="43"/>
        <v>0</v>
      </c>
      <c r="M785" s="17">
        <f t="shared" si="43"/>
        <v>404</v>
      </c>
      <c r="N785" s="17">
        <f t="shared" si="43"/>
        <v>1730</v>
      </c>
      <c r="O785" s="17">
        <f t="shared" si="42"/>
        <v>2470</v>
      </c>
      <c r="P785" s="17">
        <f t="shared" si="42"/>
        <v>0</v>
      </c>
      <c r="Q785" s="17">
        <f t="shared" si="42"/>
        <v>1346</v>
      </c>
      <c r="R785" s="17">
        <f t="shared" si="42"/>
        <v>2971</v>
      </c>
      <c r="S785" s="17">
        <f t="shared" si="42"/>
        <v>3711</v>
      </c>
    </row>
    <row r="786" spans="1:19">
      <c r="A786" s="9">
        <v>39250</v>
      </c>
      <c r="B786" s="9">
        <v>0</v>
      </c>
      <c r="C786" s="9">
        <v>396</v>
      </c>
      <c r="D786" s="9">
        <v>1720</v>
      </c>
      <c r="E786" s="9">
        <v>2460</v>
      </c>
      <c r="F786" s="9">
        <v>0</v>
      </c>
      <c r="G786" s="9">
        <v>1338</v>
      </c>
      <c r="H786" s="9">
        <v>2960</v>
      </c>
      <c r="I786" s="9">
        <v>3700</v>
      </c>
      <c r="K786" s="9">
        <f t="shared" si="41"/>
        <v>39275</v>
      </c>
      <c r="L786" s="17">
        <f t="shared" si="43"/>
        <v>0</v>
      </c>
      <c r="M786" s="17">
        <f t="shared" si="43"/>
        <v>396</v>
      </c>
      <c r="N786" s="17">
        <f t="shared" si="43"/>
        <v>1720</v>
      </c>
      <c r="O786" s="17">
        <f t="shared" si="42"/>
        <v>2460</v>
      </c>
      <c r="P786" s="17">
        <f t="shared" si="42"/>
        <v>0</v>
      </c>
      <c r="Q786" s="17">
        <f t="shared" si="42"/>
        <v>1338</v>
      </c>
      <c r="R786" s="17">
        <f t="shared" si="42"/>
        <v>2960</v>
      </c>
      <c r="S786" s="17">
        <f t="shared" si="42"/>
        <v>3700</v>
      </c>
    </row>
    <row r="787" spans="1:19">
      <c r="A787" s="9">
        <v>39300</v>
      </c>
      <c r="B787" s="9">
        <v>0</v>
      </c>
      <c r="C787" s="9">
        <v>388</v>
      </c>
      <c r="D787" s="9">
        <v>1709</v>
      </c>
      <c r="E787" s="9">
        <v>2449</v>
      </c>
      <c r="F787" s="9">
        <v>0</v>
      </c>
      <c r="G787" s="9">
        <v>1330</v>
      </c>
      <c r="H787" s="9">
        <v>2949</v>
      </c>
      <c r="I787" s="9">
        <v>3689</v>
      </c>
      <c r="K787" s="9">
        <f t="shared" si="41"/>
        <v>39325</v>
      </c>
      <c r="L787" s="17">
        <f t="shared" si="43"/>
        <v>0</v>
      </c>
      <c r="M787" s="17">
        <f t="shared" si="43"/>
        <v>388</v>
      </c>
      <c r="N787" s="17">
        <f t="shared" si="43"/>
        <v>1709</v>
      </c>
      <c r="O787" s="17">
        <f t="shared" si="42"/>
        <v>2449</v>
      </c>
      <c r="P787" s="17">
        <f t="shared" si="42"/>
        <v>0</v>
      </c>
      <c r="Q787" s="17">
        <f t="shared" si="42"/>
        <v>1330</v>
      </c>
      <c r="R787" s="17">
        <f t="shared" si="42"/>
        <v>2949</v>
      </c>
      <c r="S787" s="17">
        <f t="shared" si="42"/>
        <v>3689</v>
      </c>
    </row>
    <row r="788" spans="1:19">
      <c r="A788" s="9">
        <v>39350</v>
      </c>
      <c r="B788" s="9">
        <v>0</v>
      </c>
      <c r="C788" s="9">
        <v>380</v>
      </c>
      <c r="D788" s="9">
        <v>1699</v>
      </c>
      <c r="E788" s="9">
        <v>2439</v>
      </c>
      <c r="F788" s="9">
        <v>0</v>
      </c>
      <c r="G788" s="9">
        <v>1322</v>
      </c>
      <c r="H788" s="9">
        <v>2939</v>
      </c>
      <c r="I788" s="9">
        <v>3679</v>
      </c>
      <c r="K788" s="9">
        <f t="shared" si="41"/>
        <v>39375</v>
      </c>
      <c r="L788" s="17">
        <f t="shared" si="43"/>
        <v>0</v>
      </c>
      <c r="M788" s="17">
        <f t="shared" si="43"/>
        <v>380</v>
      </c>
      <c r="N788" s="17">
        <f t="shared" si="43"/>
        <v>1699</v>
      </c>
      <c r="O788" s="17">
        <f t="shared" si="42"/>
        <v>2439</v>
      </c>
      <c r="P788" s="17">
        <f t="shared" si="42"/>
        <v>0</v>
      </c>
      <c r="Q788" s="17">
        <f t="shared" si="42"/>
        <v>1322</v>
      </c>
      <c r="R788" s="17">
        <f t="shared" si="42"/>
        <v>2939</v>
      </c>
      <c r="S788" s="17">
        <f t="shared" si="42"/>
        <v>3679</v>
      </c>
    </row>
    <row r="789" spans="1:19">
      <c r="A789" s="9">
        <v>39400</v>
      </c>
      <c r="B789" s="9">
        <v>0</v>
      </c>
      <c r="C789" s="9">
        <v>372</v>
      </c>
      <c r="D789" s="9">
        <v>1688</v>
      </c>
      <c r="E789" s="9">
        <v>2428</v>
      </c>
      <c r="F789" s="9">
        <v>0</v>
      </c>
      <c r="G789" s="9">
        <v>1314</v>
      </c>
      <c r="H789" s="9">
        <v>2928</v>
      </c>
      <c r="I789" s="9">
        <v>3668</v>
      </c>
      <c r="K789" s="9">
        <f t="shared" si="41"/>
        <v>39425</v>
      </c>
      <c r="L789" s="17">
        <f t="shared" si="43"/>
        <v>0</v>
      </c>
      <c r="M789" s="17">
        <f t="shared" si="43"/>
        <v>372</v>
      </c>
      <c r="N789" s="17">
        <f t="shared" si="43"/>
        <v>1688</v>
      </c>
      <c r="O789" s="17">
        <f t="shared" si="42"/>
        <v>2428</v>
      </c>
      <c r="P789" s="17">
        <f t="shared" si="42"/>
        <v>0</v>
      </c>
      <c r="Q789" s="17">
        <f t="shared" si="42"/>
        <v>1314</v>
      </c>
      <c r="R789" s="17">
        <f t="shared" si="42"/>
        <v>2928</v>
      </c>
      <c r="S789" s="17">
        <f t="shared" si="42"/>
        <v>3668</v>
      </c>
    </row>
    <row r="790" spans="1:19">
      <c r="A790" s="9">
        <v>39450</v>
      </c>
      <c r="B790" s="9">
        <v>0</v>
      </c>
      <c r="C790" s="9">
        <v>364</v>
      </c>
      <c r="D790" s="9">
        <v>1677</v>
      </c>
      <c r="E790" s="9">
        <v>2417</v>
      </c>
      <c r="F790" s="9">
        <v>0</v>
      </c>
      <c r="G790" s="9">
        <v>1306</v>
      </c>
      <c r="H790" s="9">
        <v>2918</v>
      </c>
      <c r="I790" s="9">
        <v>3658</v>
      </c>
      <c r="K790" s="9">
        <f t="shared" si="41"/>
        <v>39475</v>
      </c>
      <c r="L790" s="17">
        <f t="shared" si="43"/>
        <v>0</v>
      </c>
      <c r="M790" s="17">
        <f t="shared" si="43"/>
        <v>364</v>
      </c>
      <c r="N790" s="17">
        <f t="shared" si="43"/>
        <v>1677</v>
      </c>
      <c r="O790" s="17">
        <f t="shared" si="42"/>
        <v>2417</v>
      </c>
      <c r="P790" s="17">
        <f t="shared" si="42"/>
        <v>0</v>
      </c>
      <c r="Q790" s="17">
        <f t="shared" si="42"/>
        <v>1306</v>
      </c>
      <c r="R790" s="17">
        <f t="shared" si="42"/>
        <v>2918</v>
      </c>
      <c r="S790" s="17">
        <f t="shared" si="42"/>
        <v>3658</v>
      </c>
    </row>
    <row r="791" spans="1:19">
      <c r="A791" s="9">
        <v>39500</v>
      </c>
      <c r="B791" s="9">
        <v>0</v>
      </c>
      <c r="C791" s="9">
        <v>356</v>
      </c>
      <c r="D791" s="9">
        <v>1667</v>
      </c>
      <c r="E791" s="9">
        <v>2407</v>
      </c>
      <c r="F791" s="9">
        <v>0</v>
      </c>
      <c r="G791" s="9">
        <v>1298</v>
      </c>
      <c r="H791" s="9">
        <v>2907</v>
      </c>
      <c r="I791" s="9">
        <v>3647</v>
      </c>
      <c r="K791" s="9">
        <f t="shared" si="41"/>
        <v>39525</v>
      </c>
      <c r="L791" s="17">
        <f t="shared" si="43"/>
        <v>0</v>
      </c>
      <c r="M791" s="17">
        <f t="shared" si="43"/>
        <v>356</v>
      </c>
      <c r="N791" s="17">
        <f t="shared" si="43"/>
        <v>1667</v>
      </c>
      <c r="O791" s="17">
        <f t="shared" si="42"/>
        <v>2407</v>
      </c>
      <c r="P791" s="17">
        <f t="shared" si="42"/>
        <v>0</v>
      </c>
      <c r="Q791" s="17">
        <f t="shared" si="42"/>
        <v>1298</v>
      </c>
      <c r="R791" s="17">
        <f t="shared" si="42"/>
        <v>2907</v>
      </c>
      <c r="S791" s="17">
        <f t="shared" si="42"/>
        <v>3647</v>
      </c>
    </row>
    <row r="792" spans="1:19">
      <c r="A792" s="9">
        <v>39550</v>
      </c>
      <c r="B792" s="9">
        <v>0</v>
      </c>
      <c r="C792" s="9">
        <v>348</v>
      </c>
      <c r="D792" s="9">
        <v>1656</v>
      </c>
      <c r="E792" s="9">
        <v>2396</v>
      </c>
      <c r="F792" s="9">
        <v>0</v>
      </c>
      <c r="G792" s="9">
        <v>1290</v>
      </c>
      <c r="H792" s="9">
        <v>2897</v>
      </c>
      <c r="I792" s="9">
        <v>3637</v>
      </c>
      <c r="K792" s="9">
        <f t="shared" si="41"/>
        <v>39575</v>
      </c>
      <c r="L792" s="17">
        <f t="shared" si="43"/>
        <v>0</v>
      </c>
      <c r="M792" s="17">
        <f t="shared" si="43"/>
        <v>348</v>
      </c>
      <c r="N792" s="17">
        <f t="shared" si="43"/>
        <v>1656</v>
      </c>
      <c r="O792" s="17">
        <f t="shared" si="42"/>
        <v>2396</v>
      </c>
      <c r="P792" s="17">
        <f t="shared" si="42"/>
        <v>0</v>
      </c>
      <c r="Q792" s="17">
        <f t="shared" si="42"/>
        <v>1290</v>
      </c>
      <c r="R792" s="17">
        <f t="shared" si="42"/>
        <v>2897</v>
      </c>
      <c r="S792" s="17">
        <f t="shared" si="42"/>
        <v>3637</v>
      </c>
    </row>
    <row r="793" spans="1:19">
      <c r="A793" s="9">
        <v>39600</v>
      </c>
      <c r="B793" s="9">
        <v>0</v>
      </c>
      <c r="C793" s="9">
        <v>340</v>
      </c>
      <c r="D793" s="9">
        <v>1646</v>
      </c>
      <c r="E793" s="9">
        <v>2386</v>
      </c>
      <c r="F793" s="9">
        <v>0</v>
      </c>
      <c r="G793" s="9">
        <v>1282</v>
      </c>
      <c r="H793" s="9">
        <v>2886</v>
      </c>
      <c r="I793" s="9">
        <v>3626</v>
      </c>
      <c r="K793" s="9">
        <f t="shared" si="41"/>
        <v>39625</v>
      </c>
      <c r="L793" s="17">
        <f t="shared" si="43"/>
        <v>0</v>
      </c>
      <c r="M793" s="17">
        <f t="shared" si="43"/>
        <v>340</v>
      </c>
      <c r="N793" s="17">
        <f t="shared" si="43"/>
        <v>1646</v>
      </c>
      <c r="O793" s="17">
        <f t="shared" si="42"/>
        <v>2386</v>
      </c>
      <c r="P793" s="17">
        <f t="shared" si="42"/>
        <v>0</v>
      </c>
      <c r="Q793" s="17">
        <f t="shared" si="42"/>
        <v>1282</v>
      </c>
      <c r="R793" s="17">
        <f t="shared" si="42"/>
        <v>2886</v>
      </c>
      <c r="S793" s="17">
        <f t="shared" si="42"/>
        <v>3626</v>
      </c>
    </row>
    <row r="794" spans="1:19">
      <c r="A794" s="9">
        <v>39650</v>
      </c>
      <c r="B794" s="9">
        <v>0</v>
      </c>
      <c r="C794" s="9">
        <v>332</v>
      </c>
      <c r="D794" s="9">
        <v>1635</v>
      </c>
      <c r="E794" s="9">
        <v>2375</v>
      </c>
      <c r="F794" s="9">
        <v>0</v>
      </c>
      <c r="G794" s="9">
        <v>1274</v>
      </c>
      <c r="H794" s="9">
        <v>2876</v>
      </c>
      <c r="I794" s="9">
        <v>3616</v>
      </c>
      <c r="K794" s="9">
        <f t="shared" si="41"/>
        <v>39675</v>
      </c>
      <c r="L794" s="17">
        <f t="shared" si="43"/>
        <v>0</v>
      </c>
      <c r="M794" s="17">
        <f t="shared" si="43"/>
        <v>332</v>
      </c>
      <c r="N794" s="17">
        <f t="shared" si="43"/>
        <v>1635</v>
      </c>
      <c r="O794" s="17">
        <f t="shared" si="42"/>
        <v>2375</v>
      </c>
      <c r="P794" s="17">
        <f t="shared" si="42"/>
        <v>0</v>
      </c>
      <c r="Q794" s="17">
        <f t="shared" si="42"/>
        <v>1274</v>
      </c>
      <c r="R794" s="17">
        <f t="shared" si="42"/>
        <v>2876</v>
      </c>
      <c r="S794" s="17">
        <f t="shared" si="42"/>
        <v>3616</v>
      </c>
    </row>
    <row r="795" spans="1:19">
      <c r="A795" s="9">
        <v>39700</v>
      </c>
      <c r="B795" s="9">
        <v>0</v>
      </c>
      <c r="C795" s="9">
        <v>324</v>
      </c>
      <c r="D795" s="9">
        <v>1625</v>
      </c>
      <c r="E795" s="9">
        <v>2365</v>
      </c>
      <c r="F795" s="9">
        <v>0</v>
      </c>
      <c r="G795" s="9">
        <v>1266</v>
      </c>
      <c r="H795" s="9">
        <v>2865</v>
      </c>
      <c r="I795" s="9">
        <v>3605</v>
      </c>
      <c r="K795" s="9">
        <f t="shared" si="41"/>
        <v>39725</v>
      </c>
      <c r="L795" s="17">
        <f t="shared" si="43"/>
        <v>0</v>
      </c>
      <c r="M795" s="17">
        <f t="shared" si="43"/>
        <v>324</v>
      </c>
      <c r="N795" s="17">
        <f t="shared" si="43"/>
        <v>1625</v>
      </c>
      <c r="O795" s="17">
        <f t="shared" si="42"/>
        <v>2365</v>
      </c>
      <c r="P795" s="17">
        <f t="shared" si="42"/>
        <v>0</v>
      </c>
      <c r="Q795" s="17">
        <f t="shared" si="42"/>
        <v>1266</v>
      </c>
      <c r="R795" s="17">
        <f t="shared" si="42"/>
        <v>2865</v>
      </c>
      <c r="S795" s="17">
        <f t="shared" si="42"/>
        <v>3605</v>
      </c>
    </row>
    <row r="796" spans="1:19">
      <c r="A796" s="9">
        <v>39750</v>
      </c>
      <c r="B796" s="9">
        <v>0</v>
      </c>
      <c r="C796" s="9">
        <v>316</v>
      </c>
      <c r="D796" s="9">
        <v>1614</v>
      </c>
      <c r="E796" s="9">
        <v>2354</v>
      </c>
      <c r="F796" s="9">
        <v>0</v>
      </c>
      <c r="G796" s="9">
        <v>1258</v>
      </c>
      <c r="H796" s="9">
        <v>2855</v>
      </c>
      <c r="I796" s="9">
        <v>3595</v>
      </c>
      <c r="K796" s="9">
        <f t="shared" si="41"/>
        <v>39775</v>
      </c>
      <c r="L796" s="17">
        <f t="shared" si="43"/>
        <v>0</v>
      </c>
      <c r="M796" s="17">
        <f t="shared" si="43"/>
        <v>316</v>
      </c>
      <c r="N796" s="17">
        <f t="shared" si="43"/>
        <v>1614</v>
      </c>
      <c r="O796" s="17">
        <f t="shared" si="42"/>
        <v>2354</v>
      </c>
      <c r="P796" s="17">
        <f t="shared" si="42"/>
        <v>0</v>
      </c>
      <c r="Q796" s="17">
        <f t="shared" si="42"/>
        <v>1258</v>
      </c>
      <c r="R796" s="17">
        <f t="shared" si="42"/>
        <v>2855</v>
      </c>
      <c r="S796" s="17">
        <f t="shared" si="42"/>
        <v>3595</v>
      </c>
    </row>
    <row r="797" spans="1:19">
      <c r="A797" s="9">
        <v>39800</v>
      </c>
      <c r="B797" s="9">
        <v>0</v>
      </c>
      <c r="C797" s="9">
        <v>308</v>
      </c>
      <c r="D797" s="9">
        <v>1604</v>
      </c>
      <c r="E797" s="9">
        <v>2344</v>
      </c>
      <c r="F797" s="9">
        <v>0</v>
      </c>
      <c r="G797" s="9">
        <v>1250</v>
      </c>
      <c r="H797" s="9">
        <v>2844</v>
      </c>
      <c r="I797" s="9">
        <v>3584</v>
      </c>
      <c r="K797" s="9">
        <f t="shared" si="41"/>
        <v>39825</v>
      </c>
      <c r="L797" s="17">
        <f t="shared" si="43"/>
        <v>0</v>
      </c>
      <c r="M797" s="17">
        <f t="shared" si="43"/>
        <v>308</v>
      </c>
      <c r="N797" s="17">
        <f t="shared" si="43"/>
        <v>1604</v>
      </c>
      <c r="O797" s="17">
        <f t="shared" si="42"/>
        <v>2344</v>
      </c>
      <c r="P797" s="17">
        <f t="shared" si="42"/>
        <v>0</v>
      </c>
      <c r="Q797" s="17">
        <f t="shared" si="42"/>
        <v>1250</v>
      </c>
      <c r="R797" s="17">
        <f t="shared" si="42"/>
        <v>2844</v>
      </c>
      <c r="S797" s="17">
        <f t="shared" si="42"/>
        <v>3584</v>
      </c>
    </row>
    <row r="798" spans="1:19">
      <c r="A798" s="9">
        <v>39850</v>
      </c>
      <c r="B798" s="9">
        <v>0</v>
      </c>
      <c r="C798" s="9">
        <v>301</v>
      </c>
      <c r="D798" s="9">
        <v>1593</v>
      </c>
      <c r="E798" s="9">
        <v>2333</v>
      </c>
      <c r="F798" s="9">
        <v>0</v>
      </c>
      <c r="G798" s="9">
        <v>1242</v>
      </c>
      <c r="H798" s="9">
        <v>2834</v>
      </c>
      <c r="I798" s="9">
        <v>3574</v>
      </c>
      <c r="K798" s="9">
        <f t="shared" si="41"/>
        <v>39875</v>
      </c>
      <c r="L798" s="17">
        <f t="shared" si="43"/>
        <v>0</v>
      </c>
      <c r="M798" s="17">
        <f t="shared" si="43"/>
        <v>301</v>
      </c>
      <c r="N798" s="17">
        <f t="shared" si="43"/>
        <v>1593</v>
      </c>
      <c r="O798" s="17">
        <f t="shared" si="42"/>
        <v>2333</v>
      </c>
      <c r="P798" s="17">
        <f t="shared" si="42"/>
        <v>0</v>
      </c>
      <c r="Q798" s="17">
        <f t="shared" si="42"/>
        <v>1242</v>
      </c>
      <c r="R798" s="17">
        <f t="shared" si="42"/>
        <v>2834</v>
      </c>
      <c r="S798" s="17">
        <f t="shared" si="42"/>
        <v>3574</v>
      </c>
    </row>
    <row r="799" spans="1:19">
      <c r="A799" s="9">
        <v>39900</v>
      </c>
      <c r="B799" s="9">
        <v>0</v>
      </c>
      <c r="C799" s="9">
        <v>293</v>
      </c>
      <c r="D799" s="9">
        <v>1583</v>
      </c>
      <c r="E799" s="9">
        <v>2323</v>
      </c>
      <c r="F799" s="9">
        <v>0</v>
      </c>
      <c r="G799" s="9">
        <v>1234</v>
      </c>
      <c r="H799" s="9">
        <v>2823</v>
      </c>
      <c r="I799" s="9">
        <v>3563</v>
      </c>
      <c r="K799" s="9">
        <f t="shared" si="41"/>
        <v>39925</v>
      </c>
      <c r="L799" s="17">
        <f t="shared" si="43"/>
        <v>0</v>
      </c>
      <c r="M799" s="17">
        <f t="shared" si="43"/>
        <v>293</v>
      </c>
      <c r="N799" s="17">
        <f t="shared" si="43"/>
        <v>1583</v>
      </c>
      <c r="O799" s="17">
        <f t="shared" si="42"/>
        <v>2323</v>
      </c>
      <c r="P799" s="17">
        <f t="shared" si="42"/>
        <v>0</v>
      </c>
      <c r="Q799" s="17">
        <f t="shared" si="42"/>
        <v>1234</v>
      </c>
      <c r="R799" s="17">
        <f t="shared" si="42"/>
        <v>2823</v>
      </c>
      <c r="S799" s="17">
        <f t="shared" si="42"/>
        <v>3563</v>
      </c>
    </row>
    <row r="800" spans="1:19">
      <c r="A800" s="9">
        <v>39950</v>
      </c>
      <c r="B800" s="9">
        <v>0</v>
      </c>
      <c r="C800" s="9">
        <v>285</v>
      </c>
      <c r="D800" s="9">
        <v>1572</v>
      </c>
      <c r="E800" s="9">
        <v>2312</v>
      </c>
      <c r="F800" s="9">
        <v>0</v>
      </c>
      <c r="G800" s="9">
        <v>1226</v>
      </c>
      <c r="H800" s="9">
        <v>2813</v>
      </c>
      <c r="I800" s="9">
        <v>3553</v>
      </c>
      <c r="K800" s="9">
        <f t="shared" si="41"/>
        <v>39975</v>
      </c>
      <c r="L800" s="17">
        <f t="shared" si="43"/>
        <v>0</v>
      </c>
      <c r="M800" s="17">
        <f t="shared" si="43"/>
        <v>285</v>
      </c>
      <c r="N800" s="17">
        <f t="shared" si="43"/>
        <v>1572</v>
      </c>
      <c r="O800" s="17">
        <f t="shared" si="42"/>
        <v>2312</v>
      </c>
      <c r="P800" s="17">
        <f t="shared" si="42"/>
        <v>0</v>
      </c>
      <c r="Q800" s="17">
        <f t="shared" si="42"/>
        <v>1226</v>
      </c>
      <c r="R800" s="17">
        <f t="shared" si="42"/>
        <v>2813</v>
      </c>
      <c r="S800" s="17">
        <f t="shared" si="42"/>
        <v>3553</v>
      </c>
    </row>
    <row r="801" spans="1:19">
      <c r="A801" s="9">
        <v>40000</v>
      </c>
      <c r="B801" s="9">
        <v>0</v>
      </c>
      <c r="C801" s="9">
        <v>277</v>
      </c>
      <c r="D801" s="9">
        <v>1562</v>
      </c>
      <c r="E801" s="9">
        <v>2302</v>
      </c>
      <c r="F801" s="9">
        <v>0</v>
      </c>
      <c r="G801" s="9">
        <v>1218</v>
      </c>
      <c r="H801" s="9">
        <v>2802</v>
      </c>
      <c r="I801" s="9">
        <v>3542</v>
      </c>
      <c r="K801" s="9">
        <f t="shared" si="41"/>
        <v>40025</v>
      </c>
      <c r="L801" s="17">
        <f t="shared" si="43"/>
        <v>0</v>
      </c>
      <c r="M801" s="17">
        <f t="shared" si="43"/>
        <v>277</v>
      </c>
      <c r="N801" s="17">
        <f t="shared" si="43"/>
        <v>1562</v>
      </c>
      <c r="O801" s="17">
        <f t="shared" si="42"/>
        <v>2302</v>
      </c>
      <c r="P801" s="17">
        <f t="shared" si="42"/>
        <v>0</v>
      </c>
      <c r="Q801" s="17">
        <f t="shared" si="42"/>
        <v>1218</v>
      </c>
      <c r="R801" s="17">
        <f t="shared" si="42"/>
        <v>2802</v>
      </c>
      <c r="S801" s="17">
        <f t="shared" si="42"/>
        <v>3542</v>
      </c>
    </row>
    <row r="802" spans="1:19">
      <c r="A802" s="9">
        <v>40050</v>
      </c>
      <c r="B802" s="9">
        <v>0</v>
      </c>
      <c r="C802" s="9">
        <v>269</v>
      </c>
      <c r="D802" s="9">
        <v>1551</v>
      </c>
      <c r="E802" s="9">
        <v>2291</v>
      </c>
      <c r="F802" s="9">
        <v>0</v>
      </c>
      <c r="G802" s="9">
        <v>1210</v>
      </c>
      <c r="H802" s="9">
        <v>2792</v>
      </c>
      <c r="I802" s="9">
        <v>3532</v>
      </c>
      <c r="K802" s="9">
        <f t="shared" si="41"/>
        <v>40075</v>
      </c>
      <c r="L802" s="17">
        <f t="shared" si="43"/>
        <v>0</v>
      </c>
      <c r="M802" s="17">
        <f t="shared" si="43"/>
        <v>269</v>
      </c>
      <c r="N802" s="17">
        <f t="shared" si="43"/>
        <v>1551</v>
      </c>
      <c r="O802" s="17">
        <f t="shared" si="42"/>
        <v>2291</v>
      </c>
      <c r="P802" s="17">
        <f t="shared" si="42"/>
        <v>0</v>
      </c>
      <c r="Q802" s="17">
        <f t="shared" si="42"/>
        <v>1210</v>
      </c>
      <c r="R802" s="17">
        <f t="shared" si="42"/>
        <v>2792</v>
      </c>
      <c r="S802" s="17">
        <f t="shared" si="42"/>
        <v>3532</v>
      </c>
    </row>
    <row r="803" spans="1:19">
      <c r="A803" s="9">
        <v>40100</v>
      </c>
      <c r="B803" s="9">
        <v>0</v>
      </c>
      <c r="C803" s="9">
        <v>261</v>
      </c>
      <c r="D803" s="9">
        <v>1541</v>
      </c>
      <c r="E803" s="9">
        <v>2281</v>
      </c>
      <c r="F803" s="9">
        <v>0</v>
      </c>
      <c r="G803" s="9">
        <v>1202</v>
      </c>
      <c r="H803" s="9">
        <v>2781</v>
      </c>
      <c r="I803" s="9">
        <v>3521</v>
      </c>
      <c r="K803" s="9">
        <f t="shared" si="41"/>
        <v>40125</v>
      </c>
      <c r="L803" s="17">
        <f t="shared" si="43"/>
        <v>0</v>
      </c>
      <c r="M803" s="17">
        <f t="shared" si="43"/>
        <v>261</v>
      </c>
      <c r="N803" s="17">
        <f t="shared" si="43"/>
        <v>1541</v>
      </c>
      <c r="O803" s="17">
        <f t="shared" si="42"/>
        <v>2281</v>
      </c>
      <c r="P803" s="17">
        <f t="shared" si="42"/>
        <v>0</v>
      </c>
      <c r="Q803" s="17">
        <f t="shared" si="42"/>
        <v>1202</v>
      </c>
      <c r="R803" s="17">
        <f t="shared" si="42"/>
        <v>2781</v>
      </c>
      <c r="S803" s="17">
        <f t="shared" si="42"/>
        <v>3521</v>
      </c>
    </row>
    <row r="804" spans="1:19">
      <c r="A804" s="9">
        <v>40150</v>
      </c>
      <c r="B804" s="9">
        <v>0</v>
      </c>
      <c r="C804" s="9">
        <v>253</v>
      </c>
      <c r="D804" s="9">
        <v>1530</v>
      </c>
      <c r="E804" s="9">
        <v>2270</v>
      </c>
      <c r="F804" s="9">
        <v>0</v>
      </c>
      <c r="G804" s="9">
        <v>1194</v>
      </c>
      <c r="H804" s="9">
        <v>2770</v>
      </c>
      <c r="I804" s="9">
        <v>3510</v>
      </c>
      <c r="K804" s="9">
        <f t="shared" si="41"/>
        <v>40175</v>
      </c>
      <c r="L804" s="17">
        <f t="shared" si="43"/>
        <v>0</v>
      </c>
      <c r="M804" s="17">
        <f t="shared" si="43"/>
        <v>253</v>
      </c>
      <c r="N804" s="17">
        <f t="shared" si="43"/>
        <v>1530</v>
      </c>
      <c r="O804" s="17">
        <f t="shared" si="42"/>
        <v>2270</v>
      </c>
      <c r="P804" s="17">
        <f t="shared" si="42"/>
        <v>0</v>
      </c>
      <c r="Q804" s="17">
        <f t="shared" si="42"/>
        <v>1194</v>
      </c>
      <c r="R804" s="17">
        <f t="shared" si="42"/>
        <v>2770</v>
      </c>
      <c r="S804" s="17">
        <f t="shared" si="42"/>
        <v>3510</v>
      </c>
    </row>
    <row r="805" spans="1:19">
      <c r="A805" s="9">
        <v>40200</v>
      </c>
      <c r="B805" s="9">
        <v>0</v>
      </c>
      <c r="C805" s="9">
        <v>245</v>
      </c>
      <c r="D805" s="9">
        <v>1520</v>
      </c>
      <c r="E805" s="9">
        <v>2260</v>
      </c>
      <c r="F805" s="9">
        <v>0</v>
      </c>
      <c r="G805" s="9">
        <v>1186</v>
      </c>
      <c r="H805" s="9">
        <v>2760</v>
      </c>
      <c r="I805" s="9">
        <v>3500</v>
      </c>
      <c r="K805" s="9">
        <f t="shared" si="41"/>
        <v>40225</v>
      </c>
      <c r="L805" s="17">
        <f t="shared" si="43"/>
        <v>0</v>
      </c>
      <c r="M805" s="17">
        <f t="shared" si="43"/>
        <v>245</v>
      </c>
      <c r="N805" s="17">
        <f t="shared" si="43"/>
        <v>1520</v>
      </c>
      <c r="O805" s="17">
        <f t="shared" si="42"/>
        <v>2260</v>
      </c>
      <c r="P805" s="17">
        <f t="shared" si="42"/>
        <v>0</v>
      </c>
      <c r="Q805" s="17">
        <f t="shared" si="42"/>
        <v>1186</v>
      </c>
      <c r="R805" s="17">
        <f t="shared" si="42"/>
        <v>2760</v>
      </c>
      <c r="S805" s="17">
        <f t="shared" si="42"/>
        <v>3500</v>
      </c>
    </row>
    <row r="806" spans="1:19">
      <c r="A806" s="9">
        <v>40250</v>
      </c>
      <c r="B806" s="9">
        <v>0</v>
      </c>
      <c r="C806" s="9">
        <v>237</v>
      </c>
      <c r="D806" s="9">
        <v>1509</v>
      </c>
      <c r="E806" s="9">
        <v>2249</v>
      </c>
      <c r="F806" s="9">
        <v>0</v>
      </c>
      <c r="G806" s="9">
        <v>1178</v>
      </c>
      <c r="H806" s="9">
        <v>2749</v>
      </c>
      <c r="I806" s="9">
        <v>3489</v>
      </c>
      <c r="K806" s="9">
        <f t="shared" si="41"/>
        <v>40275</v>
      </c>
      <c r="L806" s="17">
        <f t="shared" si="43"/>
        <v>0</v>
      </c>
      <c r="M806" s="17">
        <f t="shared" si="43"/>
        <v>237</v>
      </c>
      <c r="N806" s="17">
        <f t="shared" si="43"/>
        <v>1509</v>
      </c>
      <c r="O806" s="17">
        <f t="shared" si="42"/>
        <v>2249</v>
      </c>
      <c r="P806" s="17">
        <f t="shared" si="42"/>
        <v>0</v>
      </c>
      <c r="Q806" s="17">
        <f t="shared" si="42"/>
        <v>1178</v>
      </c>
      <c r="R806" s="17">
        <f t="shared" si="42"/>
        <v>2749</v>
      </c>
      <c r="S806" s="17">
        <f t="shared" si="42"/>
        <v>3489</v>
      </c>
    </row>
    <row r="807" spans="1:19">
      <c r="A807" s="9">
        <v>40300</v>
      </c>
      <c r="B807" s="9">
        <v>0</v>
      </c>
      <c r="C807" s="9">
        <v>229</v>
      </c>
      <c r="D807" s="9">
        <v>1498</v>
      </c>
      <c r="E807" s="9">
        <v>2238</v>
      </c>
      <c r="F807" s="9">
        <v>0</v>
      </c>
      <c r="G807" s="9">
        <v>1170</v>
      </c>
      <c r="H807" s="9">
        <v>2739</v>
      </c>
      <c r="I807" s="9">
        <v>3479</v>
      </c>
      <c r="K807" s="9">
        <f t="shared" si="41"/>
        <v>40325</v>
      </c>
      <c r="L807" s="17">
        <f t="shared" si="43"/>
        <v>0</v>
      </c>
      <c r="M807" s="17">
        <f t="shared" si="43"/>
        <v>229</v>
      </c>
      <c r="N807" s="17">
        <f t="shared" si="43"/>
        <v>1498</v>
      </c>
      <c r="O807" s="17">
        <f t="shared" si="42"/>
        <v>2238</v>
      </c>
      <c r="P807" s="17">
        <f t="shared" si="42"/>
        <v>0</v>
      </c>
      <c r="Q807" s="17">
        <f t="shared" si="42"/>
        <v>1170</v>
      </c>
      <c r="R807" s="17">
        <f t="shared" si="42"/>
        <v>2739</v>
      </c>
      <c r="S807" s="17">
        <f t="shared" si="42"/>
        <v>3479</v>
      </c>
    </row>
    <row r="808" spans="1:19">
      <c r="A808" s="9">
        <v>40350</v>
      </c>
      <c r="B808" s="9">
        <v>0</v>
      </c>
      <c r="C808" s="9">
        <v>221</v>
      </c>
      <c r="D808" s="9">
        <v>1488</v>
      </c>
      <c r="E808" s="9">
        <v>2228</v>
      </c>
      <c r="F808" s="9">
        <v>0</v>
      </c>
      <c r="G808" s="9">
        <v>1162</v>
      </c>
      <c r="H808" s="9">
        <v>2728</v>
      </c>
      <c r="I808" s="9">
        <v>3468</v>
      </c>
      <c r="K808" s="9">
        <f t="shared" si="41"/>
        <v>40375</v>
      </c>
      <c r="L808" s="17">
        <f t="shared" si="43"/>
        <v>0</v>
      </c>
      <c r="M808" s="17">
        <f t="shared" si="43"/>
        <v>221</v>
      </c>
      <c r="N808" s="17">
        <f t="shared" si="43"/>
        <v>1488</v>
      </c>
      <c r="O808" s="17">
        <f t="shared" si="42"/>
        <v>2228</v>
      </c>
      <c r="P808" s="17">
        <f t="shared" si="42"/>
        <v>0</v>
      </c>
      <c r="Q808" s="17">
        <f t="shared" si="42"/>
        <v>1162</v>
      </c>
      <c r="R808" s="17">
        <f t="shared" si="42"/>
        <v>2728</v>
      </c>
      <c r="S808" s="17">
        <f t="shared" si="42"/>
        <v>3468</v>
      </c>
    </row>
    <row r="809" spans="1:19">
      <c r="A809" s="9">
        <v>40400</v>
      </c>
      <c r="B809" s="9">
        <v>0</v>
      </c>
      <c r="C809" s="9">
        <v>213</v>
      </c>
      <c r="D809" s="9">
        <v>1477</v>
      </c>
      <c r="E809" s="9">
        <v>2217</v>
      </c>
      <c r="F809" s="9">
        <v>0</v>
      </c>
      <c r="G809" s="9">
        <v>1154</v>
      </c>
      <c r="H809" s="9">
        <v>2718</v>
      </c>
      <c r="I809" s="9">
        <v>3458</v>
      </c>
      <c r="K809" s="9">
        <f t="shared" si="41"/>
        <v>40425</v>
      </c>
      <c r="L809" s="17">
        <f t="shared" si="43"/>
        <v>0</v>
      </c>
      <c r="M809" s="17">
        <f t="shared" si="43"/>
        <v>213</v>
      </c>
      <c r="N809" s="17">
        <f t="shared" si="43"/>
        <v>1477</v>
      </c>
      <c r="O809" s="17">
        <f t="shared" si="42"/>
        <v>2217</v>
      </c>
      <c r="P809" s="17">
        <f t="shared" si="42"/>
        <v>0</v>
      </c>
      <c r="Q809" s="17">
        <f t="shared" si="42"/>
        <v>1154</v>
      </c>
      <c r="R809" s="17">
        <f t="shared" si="42"/>
        <v>2718</v>
      </c>
      <c r="S809" s="17">
        <f t="shared" si="42"/>
        <v>3458</v>
      </c>
    </row>
    <row r="810" spans="1:19">
      <c r="A810" s="9">
        <v>40450</v>
      </c>
      <c r="B810" s="9">
        <v>0</v>
      </c>
      <c r="C810" s="9">
        <v>205</v>
      </c>
      <c r="D810" s="9">
        <v>1467</v>
      </c>
      <c r="E810" s="9">
        <v>2207</v>
      </c>
      <c r="F810" s="9">
        <v>0</v>
      </c>
      <c r="G810" s="9">
        <v>1146</v>
      </c>
      <c r="H810" s="9">
        <v>2707</v>
      </c>
      <c r="I810" s="9">
        <v>3447</v>
      </c>
      <c r="K810" s="9">
        <f t="shared" si="41"/>
        <v>40475</v>
      </c>
      <c r="L810" s="17">
        <f t="shared" si="43"/>
        <v>0</v>
      </c>
      <c r="M810" s="17">
        <f t="shared" si="43"/>
        <v>205</v>
      </c>
      <c r="N810" s="17">
        <f t="shared" si="43"/>
        <v>1467</v>
      </c>
      <c r="O810" s="17">
        <f t="shared" si="42"/>
        <v>2207</v>
      </c>
      <c r="P810" s="17">
        <f t="shared" si="42"/>
        <v>0</v>
      </c>
      <c r="Q810" s="17">
        <f t="shared" si="42"/>
        <v>1146</v>
      </c>
      <c r="R810" s="17">
        <f t="shared" si="42"/>
        <v>2707</v>
      </c>
      <c r="S810" s="17">
        <f t="shared" si="42"/>
        <v>3447</v>
      </c>
    </row>
    <row r="811" spans="1:19">
      <c r="A811" s="9">
        <v>40500</v>
      </c>
      <c r="B811" s="9">
        <v>0</v>
      </c>
      <c r="C811" s="9">
        <v>197</v>
      </c>
      <c r="D811" s="9">
        <v>1456</v>
      </c>
      <c r="E811" s="9">
        <v>2196</v>
      </c>
      <c r="F811" s="9">
        <v>0</v>
      </c>
      <c r="G811" s="9">
        <v>1138</v>
      </c>
      <c r="H811" s="9">
        <v>2697</v>
      </c>
      <c r="I811" s="9">
        <v>3437</v>
      </c>
      <c r="K811" s="9">
        <f t="shared" si="41"/>
        <v>40525</v>
      </c>
      <c r="L811" s="17">
        <f t="shared" si="43"/>
        <v>0</v>
      </c>
      <c r="M811" s="17">
        <f t="shared" si="43"/>
        <v>197</v>
      </c>
      <c r="N811" s="17">
        <f t="shared" si="43"/>
        <v>1456</v>
      </c>
      <c r="O811" s="17">
        <f t="shared" si="42"/>
        <v>2196</v>
      </c>
      <c r="P811" s="17">
        <f t="shared" si="42"/>
        <v>0</v>
      </c>
      <c r="Q811" s="17">
        <f t="shared" si="42"/>
        <v>1138</v>
      </c>
      <c r="R811" s="17">
        <f t="shared" si="42"/>
        <v>2697</v>
      </c>
      <c r="S811" s="17">
        <f t="shared" si="42"/>
        <v>3437</v>
      </c>
    </row>
    <row r="812" spans="1:19">
      <c r="A812" s="9">
        <v>40550</v>
      </c>
      <c r="B812" s="9">
        <v>0</v>
      </c>
      <c r="C812" s="9">
        <v>189</v>
      </c>
      <c r="D812" s="9">
        <v>1446</v>
      </c>
      <c r="E812" s="9">
        <v>2186</v>
      </c>
      <c r="F812" s="9">
        <v>0</v>
      </c>
      <c r="G812" s="9">
        <v>1130</v>
      </c>
      <c r="H812" s="9">
        <v>2686</v>
      </c>
      <c r="I812" s="9">
        <v>3426</v>
      </c>
      <c r="K812" s="9">
        <f t="shared" si="41"/>
        <v>40575</v>
      </c>
      <c r="L812" s="17">
        <f t="shared" si="43"/>
        <v>0</v>
      </c>
      <c r="M812" s="17">
        <f t="shared" si="43"/>
        <v>189</v>
      </c>
      <c r="N812" s="17">
        <f t="shared" si="43"/>
        <v>1446</v>
      </c>
      <c r="O812" s="17">
        <f t="shared" si="42"/>
        <v>2186</v>
      </c>
      <c r="P812" s="17">
        <f t="shared" si="42"/>
        <v>0</v>
      </c>
      <c r="Q812" s="17">
        <f t="shared" si="42"/>
        <v>1130</v>
      </c>
      <c r="R812" s="17">
        <f t="shared" si="42"/>
        <v>2686</v>
      </c>
      <c r="S812" s="17">
        <f t="shared" si="42"/>
        <v>3426</v>
      </c>
    </row>
    <row r="813" spans="1:19">
      <c r="A813" s="9">
        <v>40600</v>
      </c>
      <c r="B813" s="9">
        <v>0</v>
      </c>
      <c r="C813" s="9">
        <v>181</v>
      </c>
      <c r="D813" s="9">
        <v>1435</v>
      </c>
      <c r="E813" s="9">
        <v>2175</v>
      </c>
      <c r="F813" s="9">
        <v>0</v>
      </c>
      <c r="G813" s="9">
        <v>1122</v>
      </c>
      <c r="H813" s="9">
        <v>2676</v>
      </c>
      <c r="I813" s="9">
        <v>3416</v>
      </c>
      <c r="K813" s="9">
        <f t="shared" si="41"/>
        <v>40625</v>
      </c>
      <c r="L813" s="17">
        <f t="shared" si="43"/>
        <v>0</v>
      </c>
      <c r="M813" s="17">
        <f t="shared" si="43"/>
        <v>181</v>
      </c>
      <c r="N813" s="17">
        <f t="shared" si="43"/>
        <v>1435</v>
      </c>
      <c r="O813" s="17">
        <f t="shared" si="42"/>
        <v>2175</v>
      </c>
      <c r="P813" s="17">
        <f t="shared" si="42"/>
        <v>0</v>
      </c>
      <c r="Q813" s="17">
        <f t="shared" si="42"/>
        <v>1122</v>
      </c>
      <c r="R813" s="17">
        <f t="shared" si="42"/>
        <v>2676</v>
      </c>
      <c r="S813" s="17">
        <f t="shared" si="42"/>
        <v>3416</v>
      </c>
    </row>
    <row r="814" spans="1:19">
      <c r="A814" s="9">
        <v>40650</v>
      </c>
      <c r="B814" s="9">
        <v>0</v>
      </c>
      <c r="C814" s="9">
        <v>173</v>
      </c>
      <c r="D814" s="9">
        <v>1425</v>
      </c>
      <c r="E814" s="9">
        <v>2165</v>
      </c>
      <c r="F814" s="9">
        <v>0</v>
      </c>
      <c r="G814" s="9">
        <v>1114</v>
      </c>
      <c r="H814" s="9">
        <v>2665</v>
      </c>
      <c r="I814" s="9">
        <v>3405</v>
      </c>
      <c r="K814" s="9">
        <f t="shared" si="41"/>
        <v>40675</v>
      </c>
      <c r="L814" s="17">
        <f t="shared" si="43"/>
        <v>0</v>
      </c>
      <c r="M814" s="17">
        <f t="shared" si="43"/>
        <v>173</v>
      </c>
      <c r="N814" s="17">
        <f t="shared" si="43"/>
        <v>1425</v>
      </c>
      <c r="O814" s="17">
        <f t="shared" si="42"/>
        <v>2165</v>
      </c>
      <c r="P814" s="17">
        <f t="shared" si="42"/>
        <v>0</v>
      </c>
      <c r="Q814" s="17">
        <f t="shared" si="42"/>
        <v>1114</v>
      </c>
      <c r="R814" s="17">
        <f t="shared" si="42"/>
        <v>2665</v>
      </c>
      <c r="S814" s="17">
        <f t="shared" si="42"/>
        <v>3405</v>
      </c>
    </row>
    <row r="815" spans="1:19">
      <c r="A815" s="9">
        <v>40700</v>
      </c>
      <c r="B815" s="9">
        <v>0</v>
      </c>
      <c r="C815" s="9">
        <v>165</v>
      </c>
      <c r="D815" s="9">
        <v>1414</v>
      </c>
      <c r="E815" s="9">
        <v>2154</v>
      </c>
      <c r="F815" s="9">
        <v>0</v>
      </c>
      <c r="G815" s="9">
        <v>1106</v>
      </c>
      <c r="H815" s="9">
        <v>2655</v>
      </c>
      <c r="I815" s="9">
        <v>3395</v>
      </c>
      <c r="K815" s="9">
        <f t="shared" si="41"/>
        <v>40725</v>
      </c>
      <c r="L815" s="17">
        <f t="shared" si="43"/>
        <v>0</v>
      </c>
      <c r="M815" s="17">
        <f t="shared" si="43"/>
        <v>165</v>
      </c>
      <c r="N815" s="17">
        <f t="shared" si="43"/>
        <v>1414</v>
      </c>
      <c r="O815" s="17">
        <f t="shared" si="42"/>
        <v>2154</v>
      </c>
      <c r="P815" s="17">
        <f t="shared" si="42"/>
        <v>0</v>
      </c>
      <c r="Q815" s="17">
        <f t="shared" si="42"/>
        <v>1106</v>
      </c>
      <c r="R815" s="17">
        <f t="shared" si="42"/>
        <v>2655</v>
      </c>
      <c r="S815" s="17">
        <f t="shared" si="42"/>
        <v>3395</v>
      </c>
    </row>
    <row r="816" spans="1:19">
      <c r="A816" s="9">
        <v>40750</v>
      </c>
      <c r="B816" s="9">
        <v>0</v>
      </c>
      <c r="C816" s="9">
        <v>157</v>
      </c>
      <c r="D816" s="9">
        <v>1404</v>
      </c>
      <c r="E816" s="9">
        <v>2144</v>
      </c>
      <c r="F816" s="9">
        <v>0</v>
      </c>
      <c r="G816" s="9">
        <v>1098</v>
      </c>
      <c r="H816" s="9">
        <v>2644</v>
      </c>
      <c r="I816" s="9">
        <v>3384</v>
      </c>
      <c r="K816" s="9">
        <f t="shared" si="41"/>
        <v>40775</v>
      </c>
      <c r="L816" s="17">
        <f t="shared" si="43"/>
        <v>0</v>
      </c>
      <c r="M816" s="17">
        <f t="shared" si="43"/>
        <v>157</v>
      </c>
      <c r="N816" s="17">
        <f t="shared" si="43"/>
        <v>1404</v>
      </c>
      <c r="O816" s="17">
        <f t="shared" si="42"/>
        <v>2144</v>
      </c>
      <c r="P816" s="17">
        <f t="shared" si="42"/>
        <v>0</v>
      </c>
      <c r="Q816" s="17">
        <f t="shared" si="42"/>
        <v>1098</v>
      </c>
      <c r="R816" s="17">
        <f t="shared" si="42"/>
        <v>2644</v>
      </c>
      <c r="S816" s="17">
        <f t="shared" si="42"/>
        <v>3384</v>
      </c>
    </row>
    <row r="817" spans="1:19">
      <c r="A817" s="9">
        <v>40800</v>
      </c>
      <c r="B817" s="9">
        <v>0</v>
      </c>
      <c r="C817" s="9">
        <v>149</v>
      </c>
      <c r="D817" s="9">
        <v>1393</v>
      </c>
      <c r="E817" s="9">
        <v>2133</v>
      </c>
      <c r="F817" s="9">
        <v>0</v>
      </c>
      <c r="G817" s="9">
        <v>1090</v>
      </c>
      <c r="H817" s="9">
        <v>2634</v>
      </c>
      <c r="I817" s="9">
        <v>3374</v>
      </c>
      <c r="K817" s="9">
        <f t="shared" si="41"/>
        <v>40825</v>
      </c>
      <c r="L817" s="17">
        <f t="shared" si="43"/>
        <v>0</v>
      </c>
      <c r="M817" s="17">
        <f t="shared" si="43"/>
        <v>149</v>
      </c>
      <c r="N817" s="17">
        <f t="shared" si="43"/>
        <v>1393</v>
      </c>
      <c r="O817" s="17">
        <f t="shared" si="42"/>
        <v>2133</v>
      </c>
      <c r="P817" s="17">
        <f t="shared" si="42"/>
        <v>0</v>
      </c>
      <c r="Q817" s="17">
        <f t="shared" si="42"/>
        <v>1090</v>
      </c>
      <c r="R817" s="17">
        <f t="shared" si="42"/>
        <v>2634</v>
      </c>
      <c r="S817" s="17">
        <f t="shared" si="42"/>
        <v>3374</v>
      </c>
    </row>
    <row r="818" spans="1:19">
      <c r="A818" s="9">
        <v>40850</v>
      </c>
      <c r="B818" s="9">
        <v>0</v>
      </c>
      <c r="C818" s="9">
        <v>141</v>
      </c>
      <c r="D818" s="9">
        <v>1383</v>
      </c>
      <c r="E818" s="9">
        <v>2123</v>
      </c>
      <c r="F818" s="9">
        <v>0</v>
      </c>
      <c r="G818" s="9">
        <v>1082</v>
      </c>
      <c r="H818" s="9">
        <v>2623</v>
      </c>
      <c r="I818" s="9">
        <v>3363</v>
      </c>
      <c r="K818" s="9">
        <f t="shared" si="41"/>
        <v>40875</v>
      </c>
      <c r="L818" s="17">
        <f t="shared" si="43"/>
        <v>0</v>
      </c>
      <c r="M818" s="17">
        <f t="shared" si="43"/>
        <v>141</v>
      </c>
      <c r="N818" s="17">
        <f t="shared" si="43"/>
        <v>1383</v>
      </c>
      <c r="O818" s="17">
        <f t="shared" si="42"/>
        <v>2123</v>
      </c>
      <c r="P818" s="17">
        <f t="shared" si="42"/>
        <v>0</v>
      </c>
      <c r="Q818" s="17">
        <f t="shared" si="42"/>
        <v>1082</v>
      </c>
      <c r="R818" s="17">
        <f t="shared" si="42"/>
        <v>2623</v>
      </c>
      <c r="S818" s="17">
        <f t="shared" si="42"/>
        <v>3363</v>
      </c>
    </row>
    <row r="819" spans="1:19">
      <c r="A819" s="9">
        <v>40900</v>
      </c>
      <c r="B819" s="9">
        <v>0</v>
      </c>
      <c r="C819" s="9">
        <v>133</v>
      </c>
      <c r="D819" s="9">
        <v>1372</v>
      </c>
      <c r="E819" s="9">
        <v>2112</v>
      </c>
      <c r="F819" s="9">
        <v>0</v>
      </c>
      <c r="G819" s="9">
        <v>1074</v>
      </c>
      <c r="H819" s="9">
        <v>2613</v>
      </c>
      <c r="I819" s="9">
        <v>3353</v>
      </c>
      <c r="K819" s="9">
        <f t="shared" si="41"/>
        <v>40925</v>
      </c>
      <c r="L819" s="17">
        <f t="shared" si="43"/>
        <v>0</v>
      </c>
      <c r="M819" s="17">
        <f t="shared" si="43"/>
        <v>133</v>
      </c>
      <c r="N819" s="17">
        <f t="shared" si="43"/>
        <v>1372</v>
      </c>
      <c r="O819" s="17">
        <f t="shared" si="42"/>
        <v>2112</v>
      </c>
      <c r="P819" s="17">
        <f t="shared" si="42"/>
        <v>0</v>
      </c>
      <c r="Q819" s="17">
        <f t="shared" si="42"/>
        <v>1074</v>
      </c>
      <c r="R819" s="17">
        <f t="shared" si="42"/>
        <v>2613</v>
      </c>
      <c r="S819" s="17">
        <f t="shared" si="42"/>
        <v>3353</v>
      </c>
    </row>
    <row r="820" spans="1:19">
      <c r="A820" s="9">
        <v>40950</v>
      </c>
      <c r="B820" s="9">
        <v>0</v>
      </c>
      <c r="C820" s="9">
        <v>125</v>
      </c>
      <c r="D820" s="9">
        <v>1362</v>
      </c>
      <c r="E820" s="9">
        <v>2102</v>
      </c>
      <c r="F820" s="9">
        <v>0</v>
      </c>
      <c r="G820" s="9">
        <v>1066</v>
      </c>
      <c r="H820" s="9">
        <v>2602</v>
      </c>
      <c r="I820" s="9">
        <v>3342</v>
      </c>
      <c r="K820" s="9">
        <f t="shared" si="41"/>
        <v>40975</v>
      </c>
      <c r="L820" s="17">
        <f t="shared" si="43"/>
        <v>0</v>
      </c>
      <c r="M820" s="17">
        <f t="shared" si="43"/>
        <v>125</v>
      </c>
      <c r="N820" s="17">
        <f t="shared" si="43"/>
        <v>1362</v>
      </c>
      <c r="O820" s="17">
        <f t="shared" si="42"/>
        <v>2102</v>
      </c>
      <c r="P820" s="17">
        <f t="shared" si="42"/>
        <v>0</v>
      </c>
      <c r="Q820" s="17">
        <f t="shared" si="42"/>
        <v>1066</v>
      </c>
      <c r="R820" s="17">
        <f t="shared" si="42"/>
        <v>2602</v>
      </c>
      <c r="S820" s="17">
        <f t="shared" si="42"/>
        <v>3342</v>
      </c>
    </row>
    <row r="821" spans="1:19">
      <c r="A821" s="9">
        <v>41000</v>
      </c>
      <c r="B821" s="9">
        <v>0</v>
      </c>
      <c r="C821" s="9">
        <v>117</v>
      </c>
      <c r="D821" s="9">
        <v>1351</v>
      </c>
      <c r="E821" s="9">
        <v>2091</v>
      </c>
      <c r="F821" s="9">
        <v>0</v>
      </c>
      <c r="G821" s="9">
        <v>1058</v>
      </c>
      <c r="H821" s="9">
        <v>2591</v>
      </c>
      <c r="I821" s="9">
        <v>3331</v>
      </c>
      <c r="K821" s="9">
        <f t="shared" si="41"/>
        <v>41025</v>
      </c>
      <c r="L821" s="17">
        <f t="shared" si="43"/>
        <v>0</v>
      </c>
      <c r="M821" s="17">
        <f t="shared" si="43"/>
        <v>117</v>
      </c>
      <c r="N821" s="17">
        <f t="shared" si="43"/>
        <v>1351</v>
      </c>
      <c r="O821" s="17">
        <f t="shared" si="42"/>
        <v>2091</v>
      </c>
      <c r="P821" s="17">
        <f t="shared" si="42"/>
        <v>0</v>
      </c>
      <c r="Q821" s="17">
        <f t="shared" si="42"/>
        <v>1058</v>
      </c>
      <c r="R821" s="17">
        <f t="shared" si="42"/>
        <v>2591</v>
      </c>
      <c r="S821" s="17">
        <f t="shared" si="42"/>
        <v>3331</v>
      </c>
    </row>
    <row r="822" spans="1:19">
      <c r="A822" s="9">
        <v>41050</v>
      </c>
      <c r="B822" s="9">
        <v>0</v>
      </c>
      <c r="C822" s="9">
        <v>109</v>
      </c>
      <c r="D822" s="9">
        <v>1341</v>
      </c>
      <c r="E822" s="9">
        <v>2081</v>
      </c>
      <c r="F822" s="9">
        <v>0</v>
      </c>
      <c r="G822" s="9">
        <v>1050</v>
      </c>
      <c r="H822" s="9">
        <v>2581</v>
      </c>
      <c r="I822" s="9">
        <v>3321</v>
      </c>
      <c r="K822" s="9">
        <f t="shared" si="41"/>
        <v>41075</v>
      </c>
      <c r="L822" s="17">
        <f t="shared" si="43"/>
        <v>0</v>
      </c>
      <c r="M822" s="17">
        <f t="shared" si="43"/>
        <v>109</v>
      </c>
      <c r="N822" s="17">
        <f t="shared" si="43"/>
        <v>1341</v>
      </c>
      <c r="O822" s="17">
        <f t="shared" si="42"/>
        <v>2081</v>
      </c>
      <c r="P822" s="17">
        <f t="shared" si="42"/>
        <v>0</v>
      </c>
      <c r="Q822" s="17">
        <f t="shared" si="42"/>
        <v>1050</v>
      </c>
      <c r="R822" s="17">
        <f t="shared" si="42"/>
        <v>2581</v>
      </c>
      <c r="S822" s="17">
        <f t="shared" si="42"/>
        <v>3321</v>
      </c>
    </row>
    <row r="823" spans="1:19">
      <c r="A823" s="9">
        <v>41100</v>
      </c>
      <c r="B823" s="9">
        <v>0</v>
      </c>
      <c r="C823" s="9">
        <v>101</v>
      </c>
      <c r="D823" s="9">
        <v>1330</v>
      </c>
      <c r="E823" s="9">
        <v>2070</v>
      </c>
      <c r="F823" s="9">
        <v>0</v>
      </c>
      <c r="G823" s="9">
        <v>1042</v>
      </c>
      <c r="H823" s="9">
        <v>2570</v>
      </c>
      <c r="I823" s="9">
        <v>3310</v>
      </c>
      <c r="K823" s="9">
        <f t="shared" si="41"/>
        <v>41125</v>
      </c>
      <c r="L823" s="17">
        <f t="shared" si="43"/>
        <v>0</v>
      </c>
      <c r="M823" s="17">
        <f t="shared" si="43"/>
        <v>101</v>
      </c>
      <c r="N823" s="17">
        <f t="shared" si="43"/>
        <v>1330</v>
      </c>
      <c r="O823" s="17">
        <f t="shared" si="42"/>
        <v>2070</v>
      </c>
      <c r="P823" s="17">
        <f t="shared" si="42"/>
        <v>0</v>
      </c>
      <c r="Q823" s="17">
        <f t="shared" si="42"/>
        <v>1042</v>
      </c>
      <c r="R823" s="17">
        <f t="shared" si="42"/>
        <v>2570</v>
      </c>
      <c r="S823" s="17">
        <f t="shared" si="42"/>
        <v>3310</v>
      </c>
    </row>
    <row r="824" spans="1:19">
      <c r="A824" s="9">
        <v>41150</v>
      </c>
      <c r="B824" s="9">
        <v>0</v>
      </c>
      <c r="C824" s="9">
        <v>93</v>
      </c>
      <c r="D824" s="9">
        <v>1319</v>
      </c>
      <c r="E824" s="9">
        <v>2059</v>
      </c>
      <c r="F824" s="9">
        <v>0</v>
      </c>
      <c r="G824" s="9">
        <v>1034</v>
      </c>
      <c r="H824" s="9">
        <v>2560</v>
      </c>
      <c r="I824" s="9">
        <v>3300</v>
      </c>
      <c r="K824" s="9">
        <f t="shared" si="41"/>
        <v>41175</v>
      </c>
      <c r="L824" s="17">
        <f t="shared" si="43"/>
        <v>0</v>
      </c>
      <c r="M824" s="17">
        <f t="shared" si="43"/>
        <v>93</v>
      </c>
      <c r="N824" s="17">
        <f t="shared" si="43"/>
        <v>1319</v>
      </c>
      <c r="O824" s="17">
        <f t="shared" si="42"/>
        <v>2059</v>
      </c>
      <c r="P824" s="17">
        <f t="shared" si="42"/>
        <v>0</v>
      </c>
      <c r="Q824" s="17">
        <f t="shared" si="42"/>
        <v>1034</v>
      </c>
      <c r="R824" s="17">
        <f t="shared" si="42"/>
        <v>2560</v>
      </c>
      <c r="S824" s="17">
        <f t="shared" si="42"/>
        <v>3300</v>
      </c>
    </row>
    <row r="825" spans="1:19">
      <c r="A825" s="9">
        <v>41200</v>
      </c>
      <c r="B825" s="9">
        <v>0</v>
      </c>
      <c r="C825" s="9">
        <v>85</v>
      </c>
      <c r="D825" s="9">
        <v>1309</v>
      </c>
      <c r="E825" s="9">
        <v>2049</v>
      </c>
      <c r="F825" s="9">
        <v>0</v>
      </c>
      <c r="G825" s="9">
        <v>1026</v>
      </c>
      <c r="H825" s="9">
        <v>2549</v>
      </c>
      <c r="I825" s="9">
        <v>3289</v>
      </c>
      <c r="K825" s="9">
        <f t="shared" si="41"/>
        <v>41225</v>
      </c>
      <c r="L825" s="17">
        <f t="shared" si="43"/>
        <v>0</v>
      </c>
      <c r="M825" s="17">
        <f t="shared" si="43"/>
        <v>85</v>
      </c>
      <c r="N825" s="17">
        <f t="shared" si="43"/>
        <v>1309</v>
      </c>
      <c r="O825" s="17">
        <f t="shared" si="42"/>
        <v>2049</v>
      </c>
      <c r="P825" s="17">
        <f t="shared" si="42"/>
        <v>0</v>
      </c>
      <c r="Q825" s="17">
        <f t="shared" si="42"/>
        <v>1026</v>
      </c>
      <c r="R825" s="17">
        <f t="shared" si="42"/>
        <v>2549</v>
      </c>
      <c r="S825" s="17">
        <f t="shared" si="42"/>
        <v>3289</v>
      </c>
    </row>
    <row r="826" spans="1:19">
      <c r="A826" s="9">
        <v>41250</v>
      </c>
      <c r="B826" s="9">
        <v>0</v>
      </c>
      <c r="C826" s="9">
        <v>77</v>
      </c>
      <c r="D826" s="9">
        <v>1298</v>
      </c>
      <c r="E826" s="9">
        <v>2038</v>
      </c>
      <c r="F826" s="9">
        <v>0</v>
      </c>
      <c r="G826" s="9">
        <v>1018</v>
      </c>
      <c r="H826" s="9">
        <v>2539</v>
      </c>
      <c r="I826" s="9">
        <v>3279</v>
      </c>
      <c r="K826" s="9">
        <f t="shared" si="41"/>
        <v>41275</v>
      </c>
      <c r="L826" s="17">
        <f t="shared" si="43"/>
        <v>0</v>
      </c>
      <c r="M826" s="17">
        <f t="shared" si="43"/>
        <v>77</v>
      </c>
      <c r="N826" s="17">
        <f t="shared" si="43"/>
        <v>1298</v>
      </c>
      <c r="O826" s="17">
        <f t="shared" si="42"/>
        <v>2038</v>
      </c>
      <c r="P826" s="17">
        <f t="shared" si="42"/>
        <v>0</v>
      </c>
      <c r="Q826" s="17">
        <f t="shared" si="42"/>
        <v>1018</v>
      </c>
      <c r="R826" s="17">
        <f t="shared" si="42"/>
        <v>2539</v>
      </c>
      <c r="S826" s="17">
        <f t="shared" si="42"/>
        <v>3279</v>
      </c>
    </row>
    <row r="827" spans="1:19">
      <c r="A827" s="9">
        <v>41300</v>
      </c>
      <c r="B827" s="9">
        <v>0</v>
      </c>
      <c r="C827" s="9">
        <v>69</v>
      </c>
      <c r="D827" s="9">
        <v>1288</v>
      </c>
      <c r="E827" s="9">
        <v>2028</v>
      </c>
      <c r="F827" s="9">
        <v>0</v>
      </c>
      <c r="G827" s="9">
        <v>1010</v>
      </c>
      <c r="H827" s="9">
        <v>2528</v>
      </c>
      <c r="I827" s="9">
        <v>3268</v>
      </c>
      <c r="K827" s="9">
        <f t="shared" si="41"/>
        <v>41325</v>
      </c>
      <c r="L827" s="17">
        <f t="shared" si="43"/>
        <v>0</v>
      </c>
      <c r="M827" s="17">
        <f t="shared" si="43"/>
        <v>69</v>
      </c>
      <c r="N827" s="17">
        <f t="shared" si="43"/>
        <v>1288</v>
      </c>
      <c r="O827" s="17">
        <f t="shared" si="42"/>
        <v>2028</v>
      </c>
      <c r="P827" s="17">
        <f t="shared" si="42"/>
        <v>0</v>
      </c>
      <c r="Q827" s="17">
        <f t="shared" si="42"/>
        <v>1010</v>
      </c>
      <c r="R827" s="17">
        <f t="shared" si="42"/>
        <v>2528</v>
      </c>
      <c r="S827" s="17">
        <f t="shared" si="42"/>
        <v>3268</v>
      </c>
    </row>
    <row r="828" spans="1:19">
      <c r="A828" s="9">
        <v>41350</v>
      </c>
      <c r="B828" s="9">
        <v>0</v>
      </c>
      <c r="C828" s="9">
        <v>61</v>
      </c>
      <c r="D828" s="9">
        <v>1277</v>
      </c>
      <c r="E828" s="9">
        <v>2017</v>
      </c>
      <c r="F828" s="9">
        <v>0</v>
      </c>
      <c r="G828" s="9">
        <v>1002</v>
      </c>
      <c r="H828" s="9">
        <v>2518</v>
      </c>
      <c r="I828" s="9">
        <v>3258</v>
      </c>
      <c r="K828" s="9">
        <f t="shared" si="41"/>
        <v>41375</v>
      </c>
      <c r="L828" s="17">
        <f t="shared" si="43"/>
        <v>0</v>
      </c>
      <c r="M828" s="17">
        <f t="shared" si="43"/>
        <v>61</v>
      </c>
      <c r="N828" s="17">
        <f t="shared" si="43"/>
        <v>1277</v>
      </c>
      <c r="O828" s="17">
        <f t="shared" si="42"/>
        <v>2017</v>
      </c>
      <c r="P828" s="17">
        <f t="shared" si="42"/>
        <v>0</v>
      </c>
      <c r="Q828" s="17">
        <f t="shared" si="42"/>
        <v>1002</v>
      </c>
      <c r="R828" s="17">
        <f t="shared" si="42"/>
        <v>2518</v>
      </c>
      <c r="S828" s="17">
        <f t="shared" si="42"/>
        <v>3258</v>
      </c>
    </row>
    <row r="829" spans="1:19">
      <c r="A829" s="9">
        <v>41400</v>
      </c>
      <c r="B829" s="9">
        <v>0</v>
      </c>
      <c r="C829" s="9">
        <v>53</v>
      </c>
      <c r="D829" s="9">
        <v>1267</v>
      </c>
      <c r="E829" s="9">
        <v>2007</v>
      </c>
      <c r="F829" s="9">
        <v>0</v>
      </c>
      <c r="G829" s="9">
        <v>994</v>
      </c>
      <c r="H829" s="9">
        <v>2507</v>
      </c>
      <c r="I829" s="9">
        <v>3247</v>
      </c>
      <c r="K829" s="9">
        <f t="shared" si="41"/>
        <v>41425</v>
      </c>
      <c r="L829" s="17">
        <f t="shared" si="43"/>
        <v>0</v>
      </c>
      <c r="M829" s="17">
        <f t="shared" si="43"/>
        <v>53</v>
      </c>
      <c r="N829" s="17">
        <f t="shared" si="43"/>
        <v>1267</v>
      </c>
      <c r="O829" s="17">
        <f t="shared" si="42"/>
        <v>2007</v>
      </c>
      <c r="P829" s="17">
        <f t="shared" si="42"/>
        <v>0</v>
      </c>
      <c r="Q829" s="17">
        <f t="shared" si="42"/>
        <v>994</v>
      </c>
      <c r="R829" s="17">
        <f t="shared" si="42"/>
        <v>2507</v>
      </c>
      <c r="S829" s="17">
        <f t="shared" si="42"/>
        <v>3247</v>
      </c>
    </row>
    <row r="830" spans="1:19">
      <c r="A830" s="9">
        <v>41450</v>
      </c>
      <c r="B830" s="9">
        <v>0</v>
      </c>
      <c r="C830" s="9">
        <v>45</v>
      </c>
      <c r="D830" s="9">
        <v>1256</v>
      </c>
      <c r="E830" s="9">
        <v>1996</v>
      </c>
      <c r="F830" s="9">
        <v>0</v>
      </c>
      <c r="G830" s="9">
        <v>986</v>
      </c>
      <c r="H830" s="9">
        <v>2497</v>
      </c>
      <c r="I830" s="9">
        <v>3237</v>
      </c>
      <c r="K830" s="9">
        <f t="shared" si="41"/>
        <v>41475</v>
      </c>
      <c r="L830" s="17">
        <f t="shared" si="43"/>
        <v>0</v>
      </c>
      <c r="M830" s="17">
        <f t="shared" si="43"/>
        <v>45</v>
      </c>
      <c r="N830" s="17">
        <f t="shared" si="43"/>
        <v>1256</v>
      </c>
      <c r="O830" s="17">
        <f t="shared" si="42"/>
        <v>1996</v>
      </c>
      <c r="P830" s="17">
        <f t="shared" si="42"/>
        <v>0</v>
      </c>
      <c r="Q830" s="17">
        <f t="shared" si="42"/>
        <v>986</v>
      </c>
      <c r="R830" s="17">
        <f t="shared" si="42"/>
        <v>2497</v>
      </c>
      <c r="S830" s="17">
        <f t="shared" si="42"/>
        <v>3237</v>
      </c>
    </row>
    <row r="831" spans="1:19">
      <c r="A831" s="9">
        <v>41500</v>
      </c>
      <c r="B831" s="9">
        <v>0</v>
      </c>
      <c r="C831" s="9">
        <v>37</v>
      </c>
      <c r="D831" s="9">
        <v>1246</v>
      </c>
      <c r="E831" s="9">
        <v>1986</v>
      </c>
      <c r="F831" s="9">
        <v>0</v>
      </c>
      <c r="G831" s="9">
        <v>978</v>
      </c>
      <c r="H831" s="9">
        <v>2486</v>
      </c>
      <c r="I831" s="9">
        <v>3226</v>
      </c>
      <c r="K831" s="9">
        <f t="shared" si="41"/>
        <v>41525</v>
      </c>
      <c r="L831" s="17">
        <f t="shared" si="43"/>
        <v>0</v>
      </c>
      <c r="M831" s="17">
        <f t="shared" si="43"/>
        <v>37</v>
      </c>
      <c r="N831" s="17">
        <f t="shared" si="43"/>
        <v>1246</v>
      </c>
      <c r="O831" s="17">
        <f t="shared" si="43"/>
        <v>1986</v>
      </c>
      <c r="P831" s="17">
        <f t="shared" si="43"/>
        <v>0</v>
      </c>
      <c r="Q831" s="17">
        <f t="shared" si="43"/>
        <v>978</v>
      </c>
      <c r="R831" s="17">
        <f t="shared" si="43"/>
        <v>2486</v>
      </c>
      <c r="S831" s="17">
        <f t="shared" si="43"/>
        <v>3226</v>
      </c>
    </row>
    <row r="832" spans="1:19">
      <c r="A832" s="9">
        <v>41550</v>
      </c>
      <c r="B832" s="9">
        <v>0</v>
      </c>
      <c r="C832" s="9">
        <v>29</v>
      </c>
      <c r="D832" s="9">
        <v>1235</v>
      </c>
      <c r="E832" s="9">
        <v>1975</v>
      </c>
      <c r="F832" s="9">
        <v>0</v>
      </c>
      <c r="G832" s="9">
        <v>970</v>
      </c>
      <c r="H832" s="9">
        <v>2476</v>
      </c>
      <c r="I832" s="9">
        <v>3216</v>
      </c>
      <c r="K832" s="9">
        <f t="shared" si="41"/>
        <v>41575</v>
      </c>
      <c r="L832" s="17">
        <f t="shared" si="43"/>
        <v>0</v>
      </c>
      <c r="M832" s="17">
        <f t="shared" si="43"/>
        <v>29</v>
      </c>
      <c r="N832" s="17">
        <f t="shared" si="43"/>
        <v>1235</v>
      </c>
      <c r="O832" s="17">
        <f t="shared" si="43"/>
        <v>1975</v>
      </c>
      <c r="P832" s="17">
        <f t="shared" si="43"/>
        <v>0</v>
      </c>
      <c r="Q832" s="17">
        <f t="shared" si="43"/>
        <v>970</v>
      </c>
      <c r="R832" s="17">
        <f t="shared" si="43"/>
        <v>2476</v>
      </c>
      <c r="S832" s="17">
        <f t="shared" si="43"/>
        <v>3216</v>
      </c>
    </row>
    <row r="833" spans="1:19">
      <c r="A833" s="9">
        <v>41600</v>
      </c>
      <c r="B833" s="9">
        <v>0</v>
      </c>
      <c r="C833" s="9">
        <v>21</v>
      </c>
      <c r="D833" s="9">
        <v>1225</v>
      </c>
      <c r="E833" s="9">
        <v>1965</v>
      </c>
      <c r="F833" s="9">
        <v>0</v>
      </c>
      <c r="G833" s="9">
        <v>962</v>
      </c>
      <c r="H833" s="9">
        <v>2465</v>
      </c>
      <c r="I833" s="9">
        <v>3205</v>
      </c>
      <c r="K833" s="9">
        <f t="shared" si="41"/>
        <v>41625</v>
      </c>
      <c r="L833" s="17">
        <f t="shared" si="43"/>
        <v>0</v>
      </c>
      <c r="M833" s="17">
        <f t="shared" si="43"/>
        <v>21</v>
      </c>
      <c r="N833" s="17">
        <f t="shared" si="43"/>
        <v>1225</v>
      </c>
      <c r="O833" s="17">
        <f t="shared" si="43"/>
        <v>1965</v>
      </c>
      <c r="P833" s="17">
        <f t="shared" si="43"/>
        <v>0</v>
      </c>
      <c r="Q833" s="17">
        <f t="shared" si="43"/>
        <v>962</v>
      </c>
      <c r="R833" s="17">
        <f t="shared" si="43"/>
        <v>2465</v>
      </c>
      <c r="S833" s="17">
        <f t="shared" si="43"/>
        <v>3205</v>
      </c>
    </row>
    <row r="834" spans="1:19">
      <c r="A834" s="9">
        <v>41650</v>
      </c>
      <c r="B834" s="9">
        <v>0</v>
      </c>
      <c r="C834" s="9">
        <v>13</v>
      </c>
      <c r="D834" s="9">
        <v>1214</v>
      </c>
      <c r="E834" s="9">
        <v>1954</v>
      </c>
      <c r="F834" s="9">
        <v>0</v>
      </c>
      <c r="G834" s="9">
        <v>954</v>
      </c>
      <c r="H834" s="9">
        <v>2455</v>
      </c>
      <c r="I834" s="9">
        <v>3195</v>
      </c>
      <c r="K834" s="9">
        <f t="shared" ref="K834:K897" si="44">50*ROUND((A834-25)/50,0)+25</f>
        <v>41675</v>
      </c>
      <c r="L834" s="17">
        <f t="shared" si="43"/>
        <v>0</v>
      </c>
      <c r="M834" s="17">
        <f t="shared" si="43"/>
        <v>13</v>
      </c>
      <c r="N834" s="17">
        <f t="shared" si="43"/>
        <v>1214</v>
      </c>
      <c r="O834" s="17">
        <f t="shared" si="43"/>
        <v>1954</v>
      </c>
      <c r="P834" s="17">
        <f t="shared" si="43"/>
        <v>0</v>
      </c>
      <c r="Q834" s="17">
        <f t="shared" si="43"/>
        <v>954</v>
      </c>
      <c r="R834" s="17">
        <f t="shared" si="43"/>
        <v>2455</v>
      </c>
      <c r="S834" s="17">
        <f t="shared" si="43"/>
        <v>3195</v>
      </c>
    </row>
    <row r="835" spans="1:19">
      <c r="A835" s="9">
        <v>41700</v>
      </c>
      <c r="B835" s="9">
        <v>0</v>
      </c>
      <c r="C835" s="9">
        <v>5</v>
      </c>
      <c r="D835" s="9">
        <v>1204</v>
      </c>
      <c r="E835" s="9">
        <v>1944</v>
      </c>
      <c r="F835" s="9">
        <v>0</v>
      </c>
      <c r="G835" s="9">
        <v>946</v>
      </c>
      <c r="H835" s="9">
        <v>2444</v>
      </c>
      <c r="I835" s="9">
        <v>3184</v>
      </c>
      <c r="K835" s="9">
        <f t="shared" si="44"/>
        <v>41725</v>
      </c>
      <c r="L835" s="17">
        <f t="shared" si="43"/>
        <v>0</v>
      </c>
      <c r="M835" s="17">
        <f t="shared" si="43"/>
        <v>5</v>
      </c>
      <c r="N835" s="17">
        <f t="shared" si="43"/>
        <v>1204</v>
      </c>
      <c r="O835" s="17">
        <f t="shared" si="43"/>
        <v>1944</v>
      </c>
      <c r="P835" s="17">
        <f t="shared" si="43"/>
        <v>0</v>
      </c>
      <c r="Q835" s="17">
        <f t="shared" si="43"/>
        <v>946</v>
      </c>
      <c r="R835" s="17">
        <f t="shared" si="43"/>
        <v>2444</v>
      </c>
      <c r="S835" s="17">
        <f t="shared" si="43"/>
        <v>3184</v>
      </c>
    </row>
    <row r="836" spans="1:19">
      <c r="A836" s="9">
        <v>41750</v>
      </c>
      <c r="B836" s="9">
        <v>0</v>
      </c>
      <c r="C836" s="9">
        <v>0</v>
      </c>
      <c r="D836" s="9">
        <v>1193</v>
      </c>
      <c r="E836" s="9">
        <v>1933</v>
      </c>
      <c r="F836" s="9">
        <v>0</v>
      </c>
      <c r="G836" s="9">
        <v>938</v>
      </c>
      <c r="H836" s="9">
        <v>2434</v>
      </c>
      <c r="I836" s="9">
        <v>3174</v>
      </c>
      <c r="K836" s="9">
        <f t="shared" si="44"/>
        <v>41775</v>
      </c>
      <c r="L836" s="17">
        <f t="shared" si="43"/>
        <v>0</v>
      </c>
      <c r="M836" s="17">
        <f t="shared" si="43"/>
        <v>0</v>
      </c>
      <c r="N836" s="17">
        <f t="shared" si="43"/>
        <v>1193</v>
      </c>
      <c r="O836" s="17">
        <f t="shared" si="43"/>
        <v>1933</v>
      </c>
      <c r="P836" s="17">
        <f t="shared" si="43"/>
        <v>0</v>
      </c>
      <c r="Q836" s="17">
        <f t="shared" si="43"/>
        <v>938</v>
      </c>
      <c r="R836" s="17">
        <f t="shared" si="43"/>
        <v>2434</v>
      </c>
      <c r="S836" s="17">
        <f t="shared" si="43"/>
        <v>3174</v>
      </c>
    </row>
    <row r="837" spans="1:19">
      <c r="A837" s="9">
        <v>41800</v>
      </c>
      <c r="B837" s="9">
        <v>0</v>
      </c>
      <c r="C837" s="9">
        <v>0</v>
      </c>
      <c r="D837" s="9">
        <v>1183</v>
      </c>
      <c r="E837" s="9">
        <v>1923</v>
      </c>
      <c r="F837" s="9">
        <v>0</v>
      </c>
      <c r="G837" s="9">
        <v>930</v>
      </c>
      <c r="H837" s="9">
        <v>2423</v>
      </c>
      <c r="I837" s="9">
        <v>3163</v>
      </c>
      <c r="K837" s="9">
        <f t="shared" si="44"/>
        <v>41825</v>
      </c>
      <c r="L837" s="17">
        <f t="shared" si="43"/>
        <v>0</v>
      </c>
      <c r="M837" s="17">
        <f t="shared" si="43"/>
        <v>0</v>
      </c>
      <c r="N837" s="17">
        <f t="shared" si="43"/>
        <v>1183</v>
      </c>
      <c r="O837" s="17">
        <f t="shared" si="43"/>
        <v>1923</v>
      </c>
      <c r="P837" s="17">
        <f t="shared" si="43"/>
        <v>0</v>
      </c>
      <c r="Q837" s="17">
        <f t="shared" si="43"/>
        <v>930</v>
      </c>
      <c r="R837" s="17">
        <f t="shared" si="43"/>
        <v>2423</v>
      </c>
      <c r="S837" s="17">
        <f t="shared" si="43"/>
        <v>3163</v>
      </c>
    </row>
    <row r="838" spans="1:19">
      <c r="A838" s="9">
        <v>41850</v>
      </c>
      <c r="B838" s="9">
        <v>0</v>
      </c>
      <c r="C838" s="9">
        <v>0</v>
      </c>
      <c r="D838" s="9">
        <v>1172</v>
      </c>
      <c r="E838" s="9">
        <v>1912</v>
      </c>
      <c r="F838" s="9">
        <v>0</v>
      </c>
      <c r="G838" s="9">
        <v>922</v>
      </c>
      <c r="H838" s="9">
        <v>2412</v>
      </c>
      <c r="I838" s="9">
        <v>3152</v>
      </c>
      <c r="K838" s="9">
        <f t="shared" si="44"/>
        <v>41875</v>
      </c>
      <c r="L838" s="17">
        <f t="shared" si="43"/>
        <v>0</v>
      </c>
      <c r="M838" s="17">
        <f t="shared" si="43"/>
        <v>0</v>
      </c>
      <c r="N838" s="17">
        <f t="shared" si="43"/>
        <v>1172</v>
      </c>
      <c r="O838" s="17">
        <f t="shared" si="43"/>
        <v>1912</v>
      </c>
      <c r="P838" s="17">
        <f t="shared" si="43"/>
        <v>0</v>
      </c>
      <c r="Q838" s="17">
        <f t="shared" si="43"/>
        <v>922</v>
      </c>
      <c r="R838" s="17">
        <f t="shared" si="43"/>
        <v>2412</v>
      </c>
      <c r="S838" s="17">
        <f t="shared" si="43"/>
        <v>3152</v>
      </c>
    </row>
    <row r="839" spans="1:19">
      <c r="A839" s="9">
        <v>41900</v>
      </c>
      <c r="B839" s="9">
        <v>0</v>
      </c>
      <c r="C839" s="9">
        <v>0</v>
      </c>
      <c r="D839" s="9">
        <v>1161</v>
      </c>
      <c r="E839" s="9">
        <v>1901</v>
      </c>
      <c r="F839" s="9">
        <v>0</v>
      </c>
      <c r="G839" s="9">
        <v>914</v>
      </c>
      <c r="H839" s="9">
        <v>2402</v>
      </c>
      <c r="I839" s="9">
        <v>3142</v>
      </c>
      <c r="K839" s="9">
        <f t="shared" si="44"/>
        <v>41925</v>
      </c>
      <c r="L839" s="17">
        <f t="shared" si="43"/>
        <v>0</v>
      </c>
      <c r="M839" s="17">
        <f t="shared" si="43"/>
        <v>0</v>
      </c>
      <c r="N839" s="17">
        <f t="shared" si="43"/>
        <v>1161</v>
      </c>
      <c r="O839" s="17">
        <f t="shared" si="43"/>
        <v>1901</v>
      </c>
      <c r="P839" s="17">
        <f t="shared" si="43"/>
        <v>0</v>
      </c>
      <c r="Q839" s="17">
        <f t="shared" si="43"/>
        <v>914</v>
      </c>
      <c r="R839" s="17">
        <f t="shared" si="43"/>
        <v>2402</v>
      </c>
      <c r="S839" s="17">
        <f t="shared" si="43"/>
        <v>3142</v>
      </c>
    </row>
    <row r="840" spans="1:19">
      <c r="A840" s="9">
        <v>41950</v>
      </c>
      <c r="B840" s="9">
        <v>0</v>
      </c>
      <c r="C840" s="9">
        <v>0</v>
      </c>
      <c r="D840" s="9">
        <v>1151</v>
      </c>
      <c r="E840" s="9">
        <v>1891</v>
      </c>
      <c r="F840" s="9">
        <v>0</v>
      </c>
      <c r="G840" s="9">
        <v>906</v>
      </c>
      <c r="H840" s="9">
        <v>2391</v>
      </c>
      <c r="I840" s="9">
        <v>3131</v>
      </c>
      <c r="K840" s="9">
        <f t="shared" si="44"/>
        <v>41975</v>
      </c>
      <c r="L840" s="17">
        <f t="shared" si="43"/>
        <v>0</v>
      </c>
      <c r="M840" s="17">
        <f t="shared" si="43"/>
        <v>0</v>
      </c>
      <c r="N840" s="17">
        <f t="shared" si="43"/>
        <v>1151</v>
      </c>
      <c r="O840" s="17">
        <f t="shared" si="43"/>
        <v>1891</v>
      </c>
      <c r="P840" s="17">
        <f t="shared" si="43"/>
        <v>0</v>
      </c>
      <c r="Q840" s="17">
        <f t="shared" si="43"/>
        <v>906</v>
      </c>
      <c r="R840" s="17">
        <f t="shared" si="43"/>
        <v>2391</v>
      </c>
      <c r="S840" s="17">
        <f t="shared" si="43"/>
        <v>3131</v>
      </c>
    </row>
    <row r="841" spans="1:19">
      <c r="A841" s="9">
        <v>42000</v>
      </c>
      <c r="B841" s="9">
        <v>0</v>
      </c>
      <c r="C841" s="9">
        <v>0</v>
      </c>
      <c r="D841" s="9">
        <v>1140</v>
      </c>
      <c r="E841" s="9">
        <v>1880</v>
      </c>
      <c r="F841" s="9">
        <v>0</v>
      </c>
      <c r="G841" s="9">
        <v>898</v>
      </c>
      <c r="H841" s="9">
        <v>2381</v>
      </c>
      <c r="I841" s="9">
        <v>3121</v>
      </c>
      <c r="K841" s="9">
        <f t="shared" si="44"/>
        <v>42025</v>
      </c>
      <c r="L841" s="17">
        <f t="shared" si="43"/>
        <v>0</v>
      </c>
      <c r="M841" s="17">
        <f t="shared" si="43"/>
        <v>0</v>
      </c>
      <c r="N841" s="17">
        <f t="shared" si="43"/>
        <v>1140</v>
      </c>
      <c r="O841" s="17">
        <f t="shared" si="43"/>
        <v>1880</v>
      </c>
      <c r="P841" s="17">
        <f t="shared" si="43"/>
        <v>0</v>
      </c>
      <c r="Q841" s="17">
        <f t="shared" si="43"/>
        <v>898</v>
      </c>
      <c r="R841" s="17">
        <f t="shared" si="43"/>
        <v>2381</v>
      </c>
      <c r="S841" s="17">
        <f t="shared" si="43"/>
        <v>3121</v>
      </c>
    </row>
    <row r="842" spans="1:19">
      <c r="A842" s="9">
        <v>42050</v>
      </c>
      <c r="B842" s="9">
        <v>0</v>
      </c>
      <c r="C842" s="9">
        <v>0</v>
      </c>
      <c r="D842" s="9">
        <v>1130</v>
      </c>
      <c r="E842" s="9">
        <v>1870</v>
      </c>
      <c r="F842" s="9">
        <v>0</v>
      </c>
      <c r="G842" s="9">
        <v>890</v>
      </c>
      <c r="H842" s="9">
        <v>2370</v>
      </c>
      <c r="I842" s="9">
        <v>3110</v>
      </c>
      <c r="K842" s="9">
        <f t="shared" si="44"/>
        <v>42075</v>
      </c>
      <c r="L842" s="17">
        <f t="shared" si="43"/>
        <v>0</v>
      </c>
      <c r="M842" s="17">
        <f t="shared" si="43"/>
        <v>0</v>
      </c>
      <c r="N842" s="17">
        <f t="shared" si="43"/>
        <v>1130</v>
      </c>
      <c r="O842" s="17">
        <f t="shared" si="43"/>
        <v>1870</v>
      </c>
      <c r="P842" s="17">
        <f t="shared" si="43"/>
        <v>0</v>
      </c>
      <c r="Q842" s="17">
        <f t="shared" si="43"/>
        <v>890</v>
      </c>
      <c r="R842" s="17">
        <f t="shared" si="43"/>
        <v>2370</v>
      </c>
      <c r="S842" s="17">
        <f t="shared" si="43"/>
        <v>3110</v>
      </c>
    </row>
    <row r="843" spans="1:19">
      <c r="A843" s="9">
        <v>42100</v>
      </c>
      <c r="B843" s="9">
        <v>0</v>
      </c>
      <c r="C843" s="9">
        <v>0</v>
      </c>
      <c r="D843" s="9">
        <v>1119</v>
      </c>
      <c r="E843" s="9">
        <v>1859</v>
      </c>
      <c r="F843" s="9">
        <v>0</v>
      </c>
      <c r="G843" s="9">
        <v>882</v>
      </c>
      <c r="H843" s="9">
        <v>2360</v>
      </c>
      <c r="I843" s="9">
        <v>3100</v>
      </c>
      <c r="K843" s="9">
        <f t="shared" si="44"/>
        <v>42125</v>
      </c>
      <c r="L843" s="17">
        <f t="shared" si="43"/>
        <v>0</v>
      </c>
      <c r="M843" s="17">
        <f t="shared" si="43"/>
        <v>0</v>
      </c>
      <c r="N843" s="17">
        <f t="shared" si="43"/>
        <v>1119</v>
      </c>
      <c r="O843" s="17">
        <f t="shared" si="43"/>
        <v>1859</v>
      </c>
      <c r="P843" s="17">
        <f t="shared" si="43"/>
        <v>0</v>
      </c>
      <c r="Q843" s="17">
        <f t="shared" si="43"/>
        <v>882</v>
      </c>
      <c r="R843" s="17">
        <f t="shared" si="43"/>
        <v>2360</v>
      </c>
      <c r="S843" s="17">
        <f t="shared" si="43"/>
        <v>3100</v>
      </c>
    </row>
    <row r="844" spans="1:19">
      <c r="A844" s="9">
        <v>42150</v>
      </c>
      <c r="B844" s="9">
        <v>0</v>
      </c>
      <c r="C844" s="9">
        <v>0</v>
      </c>
      <c r="D844" s="9">
        <v>1109</v>
      </c>
      <c r="E844" s="9">
        <v>1849</v>
      </c>
      <c r="F844" s="9">
        <v>0</v>
      </c>
      <c r="G844" s="9">
        <v>874</v>
      </c>
      <c r="H844" s="9">
        <v>2349</v>
      </c>
      <c r="I844" s="9">
        <v>3089</v>
      </c>
      <c r="K844" s="9">
        <f t="shared" si="44"/>
        <v>42175</v>
      </c>
      <c r="L844" s="17">
        <f t="shared" si="43"/>
        <v>0</v>
      </c>
      <c r="M844" s="17">
        <f t="shared" ref="M844:S880" si="45">ROUND(IF($K844&lt;0,0,IF($K844&lt;V$1,V$2*$K844,IF($K844&lt;V$4,V$3,IF($K844&lt;V$6,V$3-V$5*($K844-V$4),0)))),0)</f>
        <v>0</v>
      </c>
      <c r="N844" s="17">
        <f t="shared" si="45"/>
        <v>1109</v>
      </c>
      <c r="O844" s="17">
        <f t="shared" si="45"/>
        <v>1849</v>
      </c>
      <c r="P844" s="17">
        <f t="shared" si="45"/>
        <v>0</v>
      </c>
      <c r="Q844" s="17">
        <f t="shared" si="45"/>
        <v>874</v>
      </c>
      <c r="R844" s="17">
        <f t="shared" si="45"/>
        <v>2349</v>
      </c>
      <c r="S844" s="17">
        <f t="shared" si="45"/>
        <v>3089</v>
      </c>
    </row>
    <row r="845" spans="1:19">
      <c r="A845" s="9">
        <v>42200</v>
      </c>
      <c r="B845" s="9">
        <v>0</v>
      </c>
      <c r="C845" s="9">
        <v>0</v>
      </c>
      <c r="D845" s="9">
        <v>1098</v>
      </c>
      <c r="E845" s="9">
        <v>1838</v>
      </c>
      <c r="F845" s="9">
        <v>0</v>
      </c>
      <c r="G845" s="9">
        <v>866</v>
      </c>
      <c r="H845" s="9">
        <v>2339</v>
      </c>
      <c r="I845" s="9">
        <v>3079</v>
      </c>
      <c r="K845" s="9">
        <f t="shared" si="44"/>
        <v>42225</v>
      </c>
      <c r="L845" s="17">
        <f t="shared" ref="L845:O908" si="46">ROUND(IF($K845&lt;0,0,IF($K845&lt;U$1,U$2*$K845,IF($K845&lt;U$4,U$3,IF($K845&lt;U$6,U$3-U$5*($K845-U$4),0)))),0)</f>
        <v>0</v>
      </c>
      <c r="M845" s="17">
        <f t="shared" si="45"/>
        <v>0</v>
      </c>
      <c r="N845" s="17">
        <f t="shared" si="45"/>
        <v>1098</v>
      </c>
      <c r="O845" s="17">
        <f t="shared" si="45"/>
        <v>1838</v>
      </c>
      <c r="P845" s="17">
        <f t="shared" si="45"/>
        <v>0</v>
      </c>
      <c r="Q845" s="17">
        <f t="shared" si="45"/>
        <v>866</v>
      </c>
      <c r="R845" s="17">
        <f t="shared" si="45"/>
        <v>2339</v>
      </c>
      <c r="S845" s="17">
        <f t="shared" si="45"/>
        <v>3079</v>
      </c>
    </row>
    <row r="846" spans="1:19">
      <c r="A846" s="9">
        <v>42250</v>
      </c>
      <c r="B846" s="9">
        <v>0</v>
      </c>
      <c r="C846" s="9">
        <v>0</v>
      </c>
      <c r="D846" s="9">
        <v>1088</v>
      </c>
      <c r="E846" s="9">
        <v>1828</v>
      </c>
      <c r="F846" s="9">
        <v>0</v>
      </c>
      <c r="G846" s="9">
        <v>858</v>
      </c>
      <c r="H846" s="9">
        <v>2328</v>
      </c>
      <c r="I846" s="9">
        <v>3068</v>
      </c>
      <c r="K846" s="9">
        <f t="shared" si="44"/>
        <v>42275</v>
      </c>
      <c r="L846" s="17">
        <f t="shared" si="46"/>
        <v>0</v>
      </c>
      <c r="M846" s="17">
        <f t="shared" si="45"/>
        <v>0</v>
      </c>
      <c r="N846" s="17">
        <f t="shared" si="45"/>
        <v>1088</v>
      </c>
      <c r="O846" s="17">
        <f t="shared" si="45"/>
        <v>1828</v>
      </c>
      <c r="P846" s="17">
        <f t="shared" si="45"/>
        <v>0</v>
      </c>
      <c r="Q846" s="17">
        <f t="shared" si="45"/>
        <v>858</v>
      </c>
      <c r="R846" s="17">
        <f t="shared" si="45"/>
        <v>2328</v>
      </c>
      <c r="S846" s="17">
        <f t="shared" si="45"/>
        <v>3068</v>
      </c>
    </row>
    <row r="847" spans="1:19">
      <c r="A847" s="9">
        <v>42300</v>
      </c>
      <c r="B847" s="9">
        <v>0</v>
      </c>
      <c r="C847" s="9">
        <v>0</v>
      </c>
      <c r="D847" s="9">
        <v>1077</v>
      </c>
      <c r="E847" s="9">
        <v>1817</v>
      </c>
      <c r="F847" s="9">
        <v>0</v>
      </c>
      <c r="G847" s="9">
        <v>850</v>
      </c>
      <c r="H847" s="9">
        <v>2318</v>
      </c>
      <c r="I847" s="9">
        <v>3058</v>
      </c>
      <c r="K847" s="9">
        <f t="shared" si="44"/>
        <v>42325</v>
      </c>
      <c r="L847" s="17">
        <f t="shared" si="46"/>
        <v>0</v>
      </c>
      <c r="M847" s="17">
        <f t="shared" si="45"/>
        <v>0</v>
      </c>
      <c r="N847" s="17">
        <f t="shared" si="45"/>
        <v>1077</v>
      </c>
      <c r="O847" s="17">
        <f t="shared" si="45"/>
        <v>1817</v>
      </c>
      <c r="P847" s="17">
        <f t="shared" si="45"/>
        <v>0</v>
      </c>
      <c r="Q847" s="17">
        <f t="shared" si="45"/>
        <v>850</v>
      </c>
      <c r="R847" s="17">
        <f t="shared" si="45"/>
        <v>2318</v>
      </c>
      <c r="S847" s="17">
        <f t="shared" si="45"/>
        <v>3058</v>
      </c>
    </row>
    <row r="848" spans="1:19">
      <c r="A848" s="9">
        <v>42350</v>
      </c>
      <c r="B848" s="9">
        <v>0</v>
      </c>
      <c r="C848" s="9">
        <v>0</v>
      </c>
      <c r="D848" s="9">
        <v>1067</v>
      </c>
      <c r="E848" s="9">
        <v>1807</v>
      </c>
      <c r="F848" s="9">
        <v>0</v>
      </c>
      <c r="G848" s="9">
        <v>842</v>
      </c>
      <c r="H848" s="9">
        <v>2307</v>
      </c>
      <c r="I848" s="9">
        <v>3047</v>
      </c>
      <c r="K848" s="9">
        <f t="shared" si="44"/>
        <v>42375</v>
      </c>
      <c r="L848" s="17">
        <f t="shared" si="46"/>
        <v>0</v>
      </c>
      <c r="M848" s="17">
        <f t="shared" si="45"/>
        <v>0</v>
      </c>
      <c r="N848" s="17">
        <f t="shared" si="45"/>
        <v>1067</v>
      </c>
      <c r="O848" s="17">
        <f t="shared" si="45"/>
        <v>1807</v>
      </c>
      <c r="P848" s="17">
        <f t="shared" si="45"/>
        <v>0</v>
      </c>
      <c r="Q848" s="17">
        <f t="shared" si="45"/>
        <v>842</v>
      </c>
      <c r="R848" s="17">
        <f t="shared" si="45"/>
        <v>2307</v>
      </c>
      <c r="S848" s="17">
        <f t="shared" si="45"/>
        <v>3047</v>
      </c>
    </row>
    <row r="849" spans="1:19">
      <c r="A849" s="9">
        <v>42400</v>
      </c>
      <c r="B849" s="9">
        <v>0</v>
      </c>
      <c r="C849" s="9">
        <v>0</v>
      </c>
      <c r="D849" s="9">
        <v>1056</v>
      </c>
      <c r="E849" s="9">
        <v>1796</v>
      </c>
      <c r="F849" s="9">
        <v>0</v>
      </c>
      <c r="G849" s="9">
        <v>834</v>
      </c>
      <c r="H849" s="9">
        <v>2297</v>
      </c>
      <c r="I849" s="9">
        <v>3037</v>
      </c>
      <c r="K849" s="9">
        <f t="shared" si="44"/>
        <v>42425</v>
      </c>
      <c r="L849" s="17">
        <f t="shared" si="46"/>
        <v>0</v>
      </c>
      <c r="M849" s="17">
        <f t="shared" si="45"/>
        <v>0</v>
      </c>
      <c r="N849" s="17">
        <f t="shared" si="45"/>
        <v>1056</v>
      </c>
      <c r="O849" s="17">
        <f t="shared" si="45"/>
        <v>1796</v>
      </c>
      <c r="P849" s="17">
        <f t="shared" si="45"/>
        <v>0</v>
      </c>
      <c r="Q849" s="17">
        <f t="shared" si="45"/>
        <v>834</v>
      </c>
      <c r="R849" s="17">
        <f t="shared" si="45"/>
        <v>2297</v>
      </c>
      <c r="S849" s="17">
        <f t="shared" si="45"/>
        <v>3037</v>
      </c>
    </row>
    <row r="850" spans="1:19">
      <c r="A850" s="9">
        <v>42450</v>
      </c>
      <c r="B850" s="9">
        <v>0</v>
      </c>
      <c r="C850" s="9">
        <v>0</v>
      </c>
      <c r="D850" s="9">
        <v>1046</v>
      </c>
      <c r="E850" s="9">
        <v>1786</v>
      </c>
      <c r="F850" s="9">
        <v>0</v>
      </c>
      <c r="G850" s="9">
        <v>826</v>
      </c>
      <c r="H850" s="9">
        <v>2286</v>
      </c>
      <c r="I850" s="9">
        <v>3026</v>
      </c>
      <c r="K850" s="9">
        <f t="shared" si="44"/>
        <v>42475</v>
      </c>
      <c r="L850" s="17">
        <f t="shared" si="46"/>
        <v>0</v>
      </c>
      <c r="M850" s="17">
        <f t="shared" si="45"/>
        <v>0</v>
      </c>
      <c r="N850" s="17">
        <f t="shared" si="45"/>
        <v>1046</v>
      </c>
      <c r="O850" s="17">
        <f t="shared" si="45"/>
        <v>1786</v>
      </c>
      <c r="P850" s="17">
        <f t="shared" si="45"/>
        <v>0</v>
      </c>
      <c r="Q850" s="17">
        <f t="shared" si="45"/>
        <v>826</v>
      </c>
      <c r="R850" s="17">
        <f t="shared" si="45"/>
        <v>2286</v>
      </c>
      <c r="S850" s="17">
        <f t="shared" si="45"/>
        <v>3026</v>
      </c>
    </row>
    <row r="851" spans="1:19">
      <c r="A851" s="9">
        <v>42500</v>
      </c>
      <c r="B851" s="9">
        <v>0</v>
      </c>
      <c r="C851" s="9">
        <v>0</v>
      </c>
      <c r="D851" s="9">
        <v>1035</v>
      </c>
      <c r="E851" s="9">
        <v>1775</v>
      </c>
      <c r="F851" s="9">
        <v>0</v>
      </c>
      <c r="G851" s="9">
        <v>818</v>
      </c>
      <c r="H851" s="9">
        <v>2276</v>
      </c>
      <c r="I851" s="9">
        <v>3016</v>
      </c>
      <c r="K851" s="9">
        <f t="shared" si="44"/>
        <v>42525</v>
      </c>
      <c r="L851" s="17">
        <f t="shared" si="46"/>
        <v>0</v>
      </c>
      <c r="M851" s="17">
        <f t="shared" si="45"/>
        <v>0</v>
      </c>
      <c r="N851" s="17">
        <f t="shared" si="45"/>
        <v>1035</v>
      </c>
      <c r="O851" s="17">
        <f t="shared" si="45"/>
        <v>1775</v>
      </c>
      <c r="P851" s="17">
        <f t="shared" si="45"/>
        <v>0</v>
      </c>
      <c r="Q851" s="17">
        <f t="shared" si="45"/>
        <v>818</v>
      </c>
      <c r="R851" s="17">
        <f t="shared" si="45"/>
        <v>2276</v>
      </c>
      <c r="S851" s="17">
        <f t="shared" si="45"/>
        <v>3016</v>
      </c>
    </row>
    <row r="852" spans="1:19">
      <c r="A852" s="9">
        <v>42550</v>
      </c>
      <c r="B852" s="9">
        <v>0</v>
      </c>
      <c r="C852" s="9">
        <v>0</v>
      </c>
      <c r="D852" s="9">
        <v>1025</v>
      </c>
      <c r="E852" s="9">
        <v>1765</v>
      </c>
      <c r="F852" s="9">
        <v>0</v>
      </c>
      <c r="G852" s="9">
        <v>810</v>
      </c>
      <c r="H852" s="9">
        <v>2265</v>
      </c>
      <c r="I852" s="9">
        <v>3005</v>
      </c>
      <c r="K852" s="9">
        <f t="shared" si="44"/>
        <v>42575</v>
      </c>
      <c r="L852" s="17">
        <f t="shared" si="46"/>
        <v>0</v>
      </c>
      <c r="M852" s="17">
        <f t="shared" si="45"/>
        <v>0</v>
      </c>
      <c r="N852" s="17">
        <f t="shared" si="45"/>
        <v>1025</v>
      </c>
      <c r="O852" s="17">
        <f t="shared" si="45"/>
        <v>1765</v>
      </c>
      <c r="P852" s="17">
        <f t="shared" si="45"/>
        <v>0</v>
      </c>
      <c r="Q852" s="17">
        <f t="shared" si="45"/>
        <v>810</v>
      </c>
      <c r="R852" s="17">
        <f t="shared" si="45"/>
        <v>2265</v>
      </c>
      <c r="S852" s="17">
        <f t="shared" si="45"/>
        <v>3005</v>
      </c>
    </row>
    <row r="853" spans="1:19">
      <c r="A853" s="9">
        <v>42600</v>
      </c>
      <c r="B853" s="9">
        <v>0</v>
      </c>
      <c r="C853" s="9">
        <v>0</v>
      </c>
      <c r="D853" s="9">
        <v>1014</v>
      </c>
      <c r="E853" s="9">
        <v>1754</v>
      </c>
      <c r="F853" s="9">
        <v>0</v>
      </c>
      <c r="G853" s="9">
        <v>802</v>
      </c>
      <c r="H853" s="9">
        <v>2255</v>
      </c>
      <c r="I853" s="9">
        <v>2995</v>
      </c>
      <c r="K853" s="9">
        <f t="shared" si="44"/>
        <v>42625</v>
      </c>
      <c r="L853" s="17">
        <f t="shared" si="46"/>
        <v>0</v>
      </c>
      <c r="M853" s="17">
        <f t="shared" si="45"/>
        <v>0</v>
      </c>
      <c r="N853" s="17">
        <f t="shared" si="45"/>
        <v>1014</v>
      </c>
      <c r="O853" s="17">
        <f t="shared" si="45"/>
        <v>1754</v>
      </c>
      <c r="P853" s="17">
        <f t="shared" si="45"/>
        <v>0</v>
      </c>
      <c r="Q853" s="17">
        <f t="shared" si="45"/>
        <v>802</v>
      </c>
      <c r="R853" s="17">
        <f t="shared" si="45"/>
        <v>2255</v>
      </c>
      <c r="S853" s="17">
        <f t="shared" si="45"/>
        <v>2995</v>
      </c>
    </row>
    <row r="854" spans="1:19">
      <c r="A854" s="9">
        <v>42650</v>
      </c>
      <c r="B854" s="9">
        <v>0</v>
      </c>
      <c r="C854" s="9">
        <v>0</v>
      </c>
      <c r="D854" s="9">
        <v>1004</v>
      </c>
      <c r="E854" s="9">
        <v>1744</v>
      </c>
      <c r="F854" s="9">
        <v>0</v>
      </c>
      <c r="G854" s="9">
        <v>794</v>
      </c>
      <c r="H854" s="9">
        <v>2244</v>
      </c>
      <c r="I854" s="9">
        <v>2984</v>
      </c>
      <c r="K854" s="9">
        <f t="shared" si="44"/>
        <v>42675</v>
      </c>
      <c r="L854" s="17">
        <f t="shared" si="46"/>
        <v>0</v>
      </c>
      <c r="M854" s="17">
        <f t="shared" si="45"/>
        <v>0</v>
      </c>
      <c r="N854" s="17">
        <f t="shared" si="45"/>
        <v>1004</v>
      </c>
      <c r="O854" s="17">
        <f t="shared" si="45"/>
        <v>1744</v>
      </c>
      <c r="P854" s="17">
        <f t="shared" si="45"/>
        <v>0</v>
      </c>
      <c r="Q854" s="17">
        <f t="shared" si="45"/>
        <v>794</v>
      </c>
      <c r="R854" s="17">
        <f t="shared" si="45"/>
        <v>2244</v>
      </c>
      <c r="S854" s="17">
        <f t="shared" si="45"/>
        <v>2984</v>
      </c>
    </row>
    <row r="855" spans="1:19">
      <c r="A855" s="9">
        <v>42700</v>
      </c>
      <c r="B855" s="9">
        <v>0</v>
      </c>
      <c r="C855" s="9">
        <v>0</v>
      </c>
      <c r="D855" s="9">
        <v>993</v>
      </c>
      <c r="E855" s="9">
        <v>1733</v>
      </c>
      <c r="F855" s="9">
        <v>0</v>
      </c>
      <c r="G855" s="9">
        <v>786</v>
      </c>
      <c r="H855" s="9">
        <v>2233</v>
      </c>
      <c r="I855" s="9">
        <v>2973</v>
      </c>
      <c r="K855" s="9">
        <f t="shared" si="44"/>
        <v>42725</v>
      </c>
      <c r="L855" s="17">
        <f t="shared" si="46"/>
        <v>0</v>
      </c>
      <c r="M855" s="17">
        <f t="shared" si="45"/>
        <v>0</v>
      </c>
      <c r="N855" s="17">
        <f t="shared" si="45"/>
        <v>993</v>
      </c>
      <c r="O855" s="17">
        <f t="shared" si="45"/>
        <v>1733</v>
      </c>
      <c r="P855" s="17">
        <f t="shared" si="45"/>
        <v>0</v>
      </c>
      <c r="Q855" s="17">
        <f t="shared" si="45"/>
        <v>786</v>
      </c>
      <c r="R855" s="17">
        <f t="shared" si="45"/>
        <v>2233</v>
      </c>
      <c r="S855" s="17">
        <f t="shared" si="45"/>
        <v>2973</v>
      </c>
    </row>
    <row r="856" spans="1:19">
      <c r="A856" s="9">
        <v>42750</v>
      </c>
      <c r="B856" s="9">
        <v>0</v>
      </c>
      <c r="C856" s="9">
        <v>0</v>
      </c>
      <c r="D856" s="9">
        <v>982</v>
      </c>
      <c r="E856" s="9">
        <v>1722</v>
      </c>
      <c r="F856" s="9">
        <v>0</v>
      </c>
      <c r="G856" s="9">
        <v>778</v>
      </c>
      <c r="H856" s="9">
        <v>2223</v>
      </c>
      <c r="I856" s="9">
        <v>2963</v>
      </c>
      <c r="K856" s="9">
        <f t="shared" si="44"/>
        <v>42775</v>
      </c>
      <c r="L856" s="17">
        <f t="shared" si="46"/>
        <v>0</v>
      </c>
      <c r="M856" s="17">
        <f t="shared" si="45"/>
        <v>0</v>
      </c>
      <c r="N856" s="17">
        <f t="shared" si="45"/>
        <v>982</v>
      </c>
      <c r="O856" s="17">
        <f t="shared" si="45"/>
        <v>1722</v>
      </c>
      <c r="P856" s="17">
        <f t="shared" si="45"/>
        <v>0</v>
      </c>
      <c r="Q856" s="17">
        <f t="shared" si="45"/>
        <v>778</v>
      </c>
      <c r="R856" s="17">
        <f t="shared" si="45"/>
        <v>2223</v>
      </c>
      <c r="S856" s="17">
        <f t="shared" si="45"/>
        <v>2963</v>
      </c>
    </row>
    <row r="857" spans="1:19">
      <c r="A857" s="9">
        <v>42800</v>
      </c>
      <c r="B857" s="9">
        <v>0</v>
      </c>
      <c r="C857" s="9">
        <v>0</v>
      </c>
      <c r="D857" s="9">
        <v>972</v>
      </c>
      <c r="E857" s="9">
        <v>1712</v>
      </c>
      <c r="F857" s="9">
        <v>0</v>
      </c>
      <c r="G857" s="9">
        <v>770</v>
      </c>
      <c r="H857" s="9">
        <v>2212</v>
      </c>
      <c r="I857" s="9">
        <v>2952</v>
      </c>
      <c r="K857" s="9">
        <f t="shared" si="44"/>
        <v>42825</v>
      </c>
      <c r="L857" s="17">
        <f t="shared" si="46"/>
        <v>0</v>
      </c>
      <c r="M857" s="17">
        <f t="shared" si="45"/>
        <v>0</v>
      </c>
      <c r="N857" s="17">
        <f t="shared" si="45"/>
        <v>972</v>
      </c>
      <c r="O857" s="17">
        <f t="shared" si="45"/>
        <v>1712</v>
      </c>
      <c r="P857" s="17">
        <f t="shared" si="45"/>
        <v>0</v>
      </c>
      <c r="Q857" s="17">
        <f t="shared" si="45"/>
        <v>770</v>
      </c>
      <c r="R857" s="17">
        <f t="shared" si="45"/>
        <v>2212</v>
      </c>
      <c r="S857" s="17">
        <f t="shared" si="45"/>
        <v>2952</v>
      </c>
    </row>
    <row r="858" spans="1:19">
      <c r="A858" s="9">
        <v>42850</v>
      </c>
      <c r="B858" s="9">
        <v>0</v>
      </c>
      <c r="C858" s="9">
        <v>0</v>
      </c>
      <c r="D858" s="9">
        <v>961</v>
      </c>
      <c r="E858" s="9">
        <v>1701</v>
      </c>
      <c r="F858" s="9">
        <v>0</v>
      </c>
      <c r="G858" s="9">
        <v>762</v>
      </c>
      <c r="H858" s="9">
        <v>2202</v>
      </c>
      <c r="I858" s="9">
        <v>2942</v>
      </c>
      <c r="K858" s="9">
        <f t="shared" si="44"/>
        <v>42875</v>
      </c>
      <c r="L858" s="17">
        <f t="shared" si="46"/>
        <v>0</v>
      </c>
      <c r="M858" s="17">
        <f t="shared" si="45"/>
        <v>0</v>
      </c>
      <c r="N858" s="17">
        <f t="shared" si="45"/>
        <v>961</v>
      </c>
      <c r="O858" s="17">
        <f t="shared" si="45"/>
        <v>1701</v>
      </c>
      <c r="P858" s="17">
        <f t="shared" si="45"/>
        <v>0</v>
      </c>
      <c r="Q858" s="17">
        <f t="shared" si="45"/>
        <v>762</v>
      </c>
      <c r="R858" s="17">
        <f t="shared" si="45"/>
        <v>2202</v>
      </c>
      <c r="S858" s="17">
        <f t="shared" si="45"/>
        <v>2942</v>
      </c>
    </row>
    <row r="859" spans="1:19">
      <c r="A859" s="9">
        <v>42900</v>
      </c>
      <c r="B859" s="9">
        <v>0</v>
      </c>
      <c r="C859" s="9">
        <v>0</v>
      </c>
      <c r="D859" s="9">
        <v>951</v>
      </c>
      <c r="E859" s="9">
        <v>1691</v>
      </c>
      <c r="F859" s="9">
        <v>0</v>
      </c>
      <c r="G859" s="9">
        <v>754</v>
      </c>
      <c r="H859" s="9">
        <v>2191</v>
      </c>
      <c r="I859" s="9">
        <v>2931</v>
      </c>
      <c r="K859" s="9">
        <f t="shared" si="44"/>
        <v>42925</v>
      </c>
      <c r="L859" s="17">
        <f t="shared" si="46"/>
        <v>0</v>
      </c>
      <c r="M859" s="17">
        <f t="shared" si="45"/>
        <v>0</v>
      </c>
      <c r="N859" s="17">
        <f t="shared" si="45"/>
        <v>951</v>
      </c>
      <c r="O859" s="17">
        <f t="shared" si="45"/>
        <v>1691</v>
      </c>
      <c r="P859" s="17">
        <f t="shared" si="45"/>
        <v>0</v>
      </c>
      <c r="Q859" s="17">
        <f t="shared" si="45"/>
        <v>754</v>
      </c>
      <c r="R859" s="17">
        <f t="shared" si="45"/>
        <v>2191</v>
      </c>
      <c r="S859" s="17">
        <f t="shared" si="45"/>
        <v>2931</v>
      </c>
    </row>
    <row r="860" spans="1:19">
      <c r="A860" s="9">
        <v>42950</v>
      </c>
      <c r="B860" s="9">
        <v>0</v>
      </c>
      <c r="C860" s="9">
        <v>0</v>
      </c>
      <c r="D860" s="9">
        <v>940</v>
      </c>
      <c r="E860" s="9">
        <v>1680</v>
      </c>
      <c r="F860" s="9">
        <v>0</v>
      </c>
      <c r="G860" s="9">
        <v>746</v>
      </c>
      <c r="H860" s="9">
        <v>2181</v>
      </c>
      <c r="I860" s="9">
        <v>2921</v>
      </c>
      <c r="K860" s="9">
        <f t="shared" si="44"/>
        <v>42975</v>
      </c>
      <c r="L860" s="17">
        <f t="shared" si="46"/>
        <v>0</v>
      </c>
      <c r="M860" s="17">
        <f t="shared" si="45"/>
        <v>0</v>
      </c>
      <c r="N860" s="17">
        <f t="shared" si="45"/>
        <v>940</v>
      </c>
      <c r="O860" s="17">
        <f t="shared" si="45"/>
        <v>1680</v>
      </c>
      <c r="P860" s="17">
        <f t="shared" si="45"/>
        <v>0</v>
      </c>
      <c r="Q860" s="17">
        <f t="shared" si="45"/>
        <v>746</v>
      </c>
      <c r="R860" s="17">
        <f t="shared" si="45"/>
        <v>2181</v>
      </c>
      <c r="S860" s="17">
        <f t="shared" si="45"/>
        <v>2921</v>
      </c>
    </row>
    <row r="861" spans="1:19">
      <c r="A861" s="9">
        <v>43000</v>
      </c>
      <c r="B861" s="9">
        <v>0</v>
      </c>
      <c r="C861" s="9">
        <v>0</v>
      </c>
      <c r="D861" s="9">
        <v>930</v>
      </c>
      <c r="E861" s="9">
        <v>1670</v>
      </c>
      <c r="F861" s="9">
        <v>0</v>
      </c>
      <c r="G861" s="9">
        <v>738</v>
      </c>
      <c r="H861" s="9">
        <v>2170</v>
      </c>
      <c r="I861" s="9">
        <v>2910</v>
      </c>
      <c r="K861" s="9">
        <f t="shared" si="44"/>
        <v>43025</v>
      </c>
      <c r="L861" s="17">
        <f t="shared" si="46"/>
        <v>0</v>
      </c>
      <c r="M861" s="17">
        <f t="shared" si="45"/>
        <v>0</v>
      </c>
      <c r="N861" s="17">
        <f t="shared" si="45"/>
        <v>930</v>
      </c>
      <c r="O861" s="17">
        <f t="shared" si="45"/>
        <v>1670</v>
      </c>
      <c r="P861" s="17">
        <f t="shared" si="45"/>
        <v>0</v>
      </c>
      <c r="Q861" s="17">
        <f t="shared" si="45"/>
        <v>738</v>
      </c>
      <c r="R861" s="17">
        <f t="shared" si="45"/>
        <v>2170</v>
      </c>
      <c r="S861" s="17">
        <f t="shared" si="45"/>
        <v>2910</v>
      </c>
    </row>
    <row r="862" spans="1:19">
      <c r="A862" s="9">
        <v>43050</v>
      </c>
      <c r="B862" s="9">
        <v>0</v>
      </c>
      <c r="C862" s="9">
        <v>0</v>
      </c>
      <c r="D862" s="9">
        <v>919</v>
      </c>
      <c r="E862" s="9">
        <v>1659</v>
      </c>
      <c r="F862" s="9">
        <v>0</v>
      </c>
      <c r="G862" s="9">
        <v>730</v>
      </c>
      <c r="H862" s="9">
        <v>2160</v>
      </c>
      <c r="I862" s="9">
        <v>2900</v>
      </c>
      <c r="K862" s="9">
        <f t="shared" si="44"/>
        <v>43075</v>
      </c>
      <c r="L862" s="17">
        <f t="shared" si="46"/>
        <v>0</v>
      </c>
      <c r="M862" s="17">
        <f t="shared" si="45"/>
        <v>0</v>
      </c>
      <c r="N862" s="17">
        <f t="shared" si="45"/>
        <v>919</v>
      </c>
      <c r="O862" s="17">
        <f t="shared" si="45"/>
        <v>1659</v>
      </c>
      <c r="P862" s="17">
        <f t="shared" si="45"/>
        <v>0</v>
      </c>
      <c r="Q862" s="17">
        <f t="shared" si="45"/>
        <v>730</v>
      </c>
      <c r="R862" s="17">
        <f t="shared" si="45"/>
        <v>2160</v>
      </c>
      <c r="S862" s="17">
        <f t="shared" si="45"/>
        <v>2900</v>
      </c>
    </row>
    <row r="863" spans="1:19">
      <c r="A863" s="9">
        <v>43100</v>
      </c>
      <c r="B863" s="9">
        <v>0</v>
      </c>
      <c r="C863" s="9">
        <v>0</v>
      </c>
      <c r="D863" s="9">
        <v>909</v>
      </c>
      <c r="E863" s="9">
        <v>1649</v>
      </c>
      <c r="F863" s="9">
        <v>0</v>
      </c>
      <c r="G863" s="9">
        <v>722</v>
      </c>
      <c r="H863" s="9">
        <v>2149</v>
      </c>
      <c r="I863" s="9">
        <v>2889</v>
      </c>
      <c r="K863" s="9">
        <f t="shared" si="44"/>
        <v>43125</v>
      </c>
      <c r="L863" s="17">
        <f t="shared" si="46"/>
        <v>0</v>
      </c>
      <c r="M863" s="17">
        <f t="shared" si="45"/>
        <v>0</v>
      </c>
      <c r="N863" s="17">
        <f t="shared" si="45"/>
        <v>909</v>
      </c>
      <c r="O863" s="17">
        <f t="shared" si="45"/>
        <v>1649</v>
      </c>
      <c r="P863" s="17">
        <f t="shared" si="45"/>
        <v>0</v>
      </c>
      <c r="Q863" s="17">
        <f t="shared" si="45"/>
        <v>722</v>
      </c>
      <c r="R863" s="17">
        <f t="shared" si="45"/>
        <v>2149</v>
      </c>
      <c r="S863" s="17">
        <f t="shared" si="45"/>
        <v>2889</v>
      </c>
    </row>
    <row r="864" spans="1:19">
      <c r="A864" s="9">
        <v>43150</v>
      </c>
      <c r="B864" s="9">
        <v>0</v>
      </c>
      <c r="C864" s="9">
        <v>0</v>
      </c>
      <c r="D864" s="9">
        <v>898</v>
      </c>
      <c r="E864" s="9">
        <v>1638</v>
      </c>
      <c r="F864" s="9">
        <v>0</v>
      </c>
      <c r="G864" s="9">
        <v>714</v>
      </c>
      <c r="H864" s="9">
        <v>2139</v>
      </c>
      <c r="I864" s="9">
        <v>2879</v>
      </c>
      <c r="K864" s="9">
        <f t="shared" si="44"/>
        <v>43175</v>
      </c>
      <c r="L864" s="17">
        <f t="shared" si="46"/>
        <v>0</v>
      </c>
      <c r="M864" s="17">
        <f t="shared" si="45"/>
        <v>0</v>
      </c>
      <c r="N864" s="17">
        <f t="shared" si="45"/>
        <v>898</v>
      </c>
      <c r="O864" s="17">
        <f t="shared" si="45"/>
        <v>1638</v>
      </c>
      <c r="P864" s="17">
        <f t="shared" si="45"/>
        <v>0</v>
      </c>
      <c r="Q864" s="17">
        <f t="shared" si="45"/>
        <v>714</v>
      </c>
      <c r="R864" s="17">
        <f t="shared" si="45"/>
        <v>2139</v>
      </c>
      <c r="S864" s="17">
        <f t="shared" si="45"/>
        <v>2879</v>
      </c>
    </row>
    <row r="865" spans="1:19">
      <c r="A865" s="9">
        <v>43200</v>
      </c>
      <c r="B865" s="9">
        <v>0</v>
      </c>
      <c r="C865" s="9">
        <v>0</v>
      </c>
      <c r="D865" s="9">
        <v>888</v>
      </c>
      <c r="E865" s="9">
        <v>1628</v>
      </c>
      <c r="F865" s="9">
        <v>0</v>
      </c>
      <c r="G865" s="9">
        <v>706</v>
      </c>
      <c r="H865" s="9">
        <v>2128</v>
      </c>
      <c r="I865" s="9">
        <v>2868</v>
      </c>
      <c r="K865" s="9">
        <f t="shared" si="44"/>
        <v>43225</v>
      </c>
      <c r="L865" s="17">
        <f t="shared" si="46"/>
        <v>0</v>
      </c>
      <c r="M865" s="17">
        <f t="shared" si="45"/>
        <v>0</v>
      </c>
      <c r="N865" s="17">
        <f t="shared" si="45"/>
        <v>888</v>
      </c>
      <c r="O865" s="17">
        <f t="shared" si="45"/>
        <v>1628</v>
      </c>
      <c r="P865" s="17">
        <f t="shared" si="45"/>
        <v>0</v>
      </c>
      <c r="Q865" s="17">
        <f t="shared" si="45"/>
        <v>706</v>
      </c>
      <c r="R865" s="17">
        <f t="shared" si="45"/>
        <v>2128</v>
      </c>
      <c r="S865" s="17">
        <f t="shared" si="45"/>
        <v>2868</v>
      </c>
    </row>
    <row r="866" spans="1:19">
      <c r="A866" s="9">
        <v>43250</v>
      </c>
      <c r="B866" s="9">
        <v>0</v>
      </c>
      <c r="C866" s="9">
        <v>0</v>
      </c>
      <c r="D866" s="9">
        <v>877</v>
      </c>
      <c r="E866" s="9">
        <v>1617</v>
      </c>
      <c r="F866" s="9">
        <v>0</v>
      </c>
      <c r="G866" s="9">
        <v>698</v>
      </c>
      <c r="H866" s="9">
        <v>2118</v>
      </c>
      <c r="I866" s="9">
        <v>2858</v>
      </c>
      <c r="K866" s="9">
        <f t="shared" si="44"/>
        <v>43275</v>
      </c>
      <c r="L866" s="17">
        <f t="shared" si="46"/>
        <v>0</v>
      </c>
      <c r="M866" s="17">
        <f t="shared" si="45"/>
        <v>0</v>
      </c>
      <c r="N866" s="17">
        <f t="shared" si="45"/>
        <v>877</v>
      </c>
      <c r="O866" s="17">
        <f t="shared" si="45"/>
        <v>1617</v>
      </c>
      <c r="P866" s="17">
        <f t="shared" si="45"/>
        <v>0</v>
      </c>
      <c r="Q866" s="17">
        <f t="shared" si="45"/>
        <v>698</v>
      </c>
      <c r="R866" s="17">
        <f t="shared" si="45"/>
        <v>2118</v>
      </c>
      <c r="S866" s="17">
        <f t="shared" si="45"/>
        <v>2858</v>
      </c>
    </row>
    <row r="867" spans="1:19">
      <c r="A867" s="9">
        <v>43300</v>
      </c>
      <c r="B867" s="9">
        <v>0</v>
      </c>
      <c r="C867" s="9">
        <v>0</v>
      </c>
      <c r="D867" s="9">
        <v>867</v>
      </c>
      <c r="E867" s="9">
        <v>1607</v>
      </c>
      <c r="F867" s="9">
        <v>0</v>
      </c>
      <c r="G867" s="9">
        <v>690</v>
      </c>
      <c r="H867" s="9">
        <v>2107</v>
      </c>
      <c r="I867" s="9">
        <v>2847</v>
      </c>
      <c r="K867" s="9">
        <f t="shared" si="44"/>
        <v>43325</v>
      </c>
      <c r="L867" s="17">
        <f t="shared" si="46"/>
        <v>0</v>
      </c>
      <c r="M867" s="17">
        <f t="shared" si="45"/>
        <v>0</v>
      </c>
      <c r="N867" s="17">
        <f t="shared" si="45"/>
        <v>867</v>
      </c>
      <c r="O867" s="17">
        <f t="shared" si="45"/>
        <v>1607</v>
      </c>
      <c r="P867" s="17">
        <f t="shared" si="45"/>
        <v>0</v>
      </c>
      <c r="Q867" s="17">
        <f t="shared" si="45"/>
        <v>690</v>
      </c>
      <c r="R867" s="17">
        <f t="shared" si="45"/>
        <v>2107</v>
      </c>
      <c r="S867" s="17">
        <f t="shared" si="45"/>
        <v>2847</v>
      </c>
    </row>
    <row r="868" spans="1:19">
      <c r="A868" s="9">
        <v>43350</v>
      </c>
      <c r="B868" s="9">
        <v>0</v>
      </c>
      <c r="C868" s="9">
        <v>0</v>
      </c>
      <c r="D868" s="9">
        <v>856</v>
      </c>
      <c r="E868" s="9">
        <v>1596</v>
      </c>
      <c r="F868" s="9">
        <v>0</v>
      </c>
      <c r="G868" s="9">
        <v>682</v>
      </c>
      <c r="H868" s="9">
        <v>2097</v>
      </c>
      <c r="I868" s="9">
        <v>2837</v>
      </c>
      <c r="K868" s="9">
        <f t="shared" si="44"/>
        <v>43375</v>
      </c>
      <c r="L868" s="17">
        <f t="shared" si="46"/>
        <v>0</v>
      </c>
      <c r="M868" s="17">
        <f t="shared" si="45"/>
        <v>0</v>
      </c>
      <c r="N868" s="17">
        <f t="shared" si="45"/>
        <v>856</v>
      </c>
      <c r="O868" s="17">
        <f t="shared" si="45"/>
        <v>1596</v>
      </c>
      <c r="P868" s="17">
        <f t="shared" si="45"/>
        <v>0</v>
      </c>
      <c r="Q868" s="17">
        <f t="shared" si="45"/>
        <v>682</v>
      </c>
      <c r="R868" s="17">
        <f t="shared" si="45"/>
        <v>2097</v>
      </c>
      <c r="S868" s="17">
        <f t="shared" si="45"/>
        <v>2837</v>
      </c>
    </row>
    <row r="869" spans="1:19">
      <c r="A869" s="9">
        <v>43400</v>
      </c>
      <c r="B869" s="9">
        <v>0</v>
      </c>
      <c r="C869" s="9">
        <v>0</v>
      </c>
      <c r="D869" s="9">
        <v>846</v>
      </c>
      <c r="E869" s="9">
        <v>1586</v>
      </c>
      <c r="F869" s="9">
        <v>0</v>
      </c>
      <c r="G869" s="9">
        <v>674</v>
      </c>
      <c r="H869" s="9">
        <v>2086</v>
      </c>
      <c r="I869" s="9">
        <v>2826</v>
      </c>
      <c r="K869" s="9">
        <f t="shared" si="44"/>
        <v>43425</v>
      </c>
      <c r="L869" s="17">
        <f t="shared" si="46"/>
        <v>0</v>
      </c>
      <c r="M869" s="17">
        <f t="shared" si="45"/>
        <v>0</v>
      </c>
      <c r="N869" s="17">
        <f t="shared" si="45"/>
        <v>846</v>
      </c>
      <c r="O869" s="17">
        <f t="shared" si="45"/>
        <v>1586</v>
      </c>
      <c r="P869" s="17">
        <f t="shared" si="45"/>
        <v>0</v>
      </c>
      <c r="Q869" s="17">
        <f t="shared" si="45"/>
        <v>674</v>
      </c>
      <c r="R869" s="17">
        <f t="shared" si="45"/>
        <v>2086</v>
      </c>
      <c r="S869" s="17">
        <f t="shared" si="45"/>
        <v>2826</v>
      </c>
    </row>
    <row r="870" spans="1:19">
      <c r="A870" s="9">
        <v>43450</v>
      </c>
      <c r="B870" s="9">
        <v>0</v>
      </c>
      <c r="C870" s="9">
        <v>0</v>
      </c>
      <c r="D870" s="9">
        <v>835</v>
      </c>
      <c r="E870" s="9">
        <v>1575</v>
      </c>
      <c r="F870" s="9">
        <v>0</v>
      </c>
      <c r="G870" s="9">
        <v>666</v>
      </c>
      <c r="H870" s="9">
        <v>2075</v>
      </c>
      <c r="I870" s="9">
        <v>2815</v>
      </c>
      <c r="K870" s="9">
        <f t="shared" si="44"/>
        <v>43475</v>
      </c>
      <c r="L870" s="17">
        <f t="shared" si="46"/>
        <v>0</v>
      </c>
      <c r="M870" s="17">
        <f t="shared" si="45"/>
        <v>0</v>
      </c>
      <c r="N870" s="17">
        <f t="shared" si="45"/>
        <v>835</v>
      </c>
      <c r="O870" s="17">
        <f t="shared" si="45"/>
        <v>1575</v>
      </c>
      <c r="P870" s="17">
        <f t="shared" si="45"/>
        <v>0</v>
      </c>
      <c r="Q870" s="17">
        <f t="shared" si="45"/>
        <v>666</v>
      </c>
      <c r="R870" s="17">
        <f t="shared" si="45"/>
        <v>2075</v>
      </c>
      <c r="S870" s="17">
        <f t="shared" si="45"/>
        <v>2815</v>
      </c>
    </row>
    <row r="871" spans="1:19">
      <c r="A871" s="9">
        <v>43500</v>
      </c>
      <c r="B871" s="9">
        <v>0</v>
      </c>
      <c r="C871" s="9">
        <v>0</v>
      </c>
      <c r="D871" s="9">
        <v>825</v>
      </c>
      <c r="E871" s="9">
        <v>1565</v>
      </c>
      <c r="F871" s="9">
        <v>0</v>
      </c>
      <c r="G871" s="9">
        <v>658</v>
      </c>
      <c r="H871" s="9">
        <v>2065</v>
      </c>
      <c r="I871" s="9">
        <v>2805</v>
      </c>
      <c r="K871" s="9">
        <f t="shared" si="44"/>
        <v>43525</v>
      </c>
      <c r="L871" s="17">
        <f t="shared" si="46"/>
        <v>0</v>
      </c>
      <c r="M871" s="17">
        <f t="shared" si="45"/>
        <v>0</v>
      </c>
      <c r="N871" s="17">
        <f t="shared" si="45"/>
        <v>825</v>
      </c>
      <c r="O871" s="17">
        <f t="shared" si="45"/>
        <v>1565</v>
      </c>
      <c r="P871" s="17">
        <f t="shared" si="45"/>
        <v>0</v>
      </c>
      <c r="Q871" s="17">
        <f t="shared" si="45"/>
        <v>658</v>
      </c>
      <c r="R871" s="17">
        <f t="shared" si="45"/>
        <v>2065</v>
      </c>
      <c r="S871" s="17">
        <f t="shared" si="45"/>
        <v>2805</v>
      </c>
    </row>
    <row r="872" spans="1:19">
      <c r="A872" s="9">
        <v>43550</v>
      </c>
      <c r="B872" s="9">
        <v>0</v>
      </c>
      <c r="C872" s="9">
        <v>0</v>
      </c>
      <c r="D872" s="9">
        <v>814</v>
      </c>
      <c r="E872" s="9">
        <v>1554</v>
      </c>
      <c r="F872" s="9">
        <v>0</v>
      </c>
      <c r="G872" s="9">
        <v>650</v>
      </c>
      <c r="H872" s="9">
        <v>2054</v>
      </c>
      <c r="I872" s="9">
        <v>2794</v>
      </c>
      <c r="K872" s="9">
        <f t="shared" si="44"/>
        <v>43575</v>
      </c>
      <c r="L872" s="17">
        <f t="shared" si="46"/>
        <v>0</v>
      </c>
      <c r="M872" s="17">
        <f t="shared" si="45"/>
        <v>0</v>
      </c>
      <c r="N872" s="17">
        <f t="shared" si="45"/>
        <v>814</v>
      </c>
      <c r="O872" s="17">
        <f t="shared" si="45"/>
        <v>1554</v>
      </c>
      <c r="P872" s="17">
        <f t="shared" si="45"/>
        <v>0</v>
      </c>
      <c r="Q872" s="17">
        <f t="shared" si="45"/>
        <v>650</v>
      </c>
      <c r="R872" s="17">
        <f t="shared" si="45"/>
        <v>2054</v>
      </c>
      <c r="S872" s="17">
        <f t="shared" si="45"/>
        <v>2794</v>
      </c>
    </row>
    <row r="873" spans="1:19">
      <c r="A873" s="9">
        <v>43600</v>
      </c>
      <c r="B873" s="9">
        <v>0</v>
      </c>
      <c r="C873" s="9">
        <v>0</v>
      </c>
      <c r="D873" s="9">
        <v>803</v>
      </c>
      <c r="E873" s="9">
        <v>1543</v>
      </c>
      <c r="F873" s="9">
        <v>0</v>
      </c>
      <c r="G873" s="9">
        <v>642</v>
      </c>
      <c r="H873" s="9">
        <v>2044</v>
      </c>
      <c r="I873" s="9">
        <v>2784</v>
      </c>
      <c r="K873" s="9">
        <f t="shared" si="44"/>
        <v>43625</v>
      </c>
      <c r="L873" s="17">
        <f t="shared" si="46"/>
        <v>0</v>
      </c>
      <c r="M873" s="17">
        <f t="shared" si="45"/>
        <v>0</v>
      </c>
      <c r="N873" s="17">
        <f t="shared" si="45"/>
        <v>803</v>
      </c>
      <c r="O873" s="17">
        <f t="shared" si="45"/>
        <v>1543</v>
      </c>
      <c r="P873" s="17">
        <f t="shared" si="45"/>
        <v>0</v>
      </c>
      <c r="Q873" s="17">
        <f t="shared" si="45"/>
        <v>642</v>
      </c>
      <c r="R873" s="17">
        <f t="shared" si="45"/>
        <v>2044</v>
      </c>
      <c r="S873" s="17">
        <f t="shared" si="45"/>
        <v>2784</v>
      </c>
    </row>
    <row r="874" spans="1:19">
      <c r="A874" s="9">
        <v>43650</v>
      </c>
      <c r="B874" s="9">
        <v>0</v>
      </c>
      <c r="C874" s="9">
        <v>0</v>
      </c>
      <c r="D874" s="9">
        <v>793</v>
      </c>
      <c r="E874" s="9">
        <v>1533</v>
      </c>
      <c r="F874" s="9">
        <v>0</v>
      </c>
      <c r="G874" s="9">
        <v>634</v>
      </c>
      <c r="H874" s="9">
        <v>2033</v>
      </c>
      <c r="I874" s="9">
        <v>2773</v>
      </c>
      <c r="K874" s="9">
        <f t="shared" si="44"/>
        <v>43675</v>
      </c>
      <c r="L874" s="17">
        <f t="shared" si="46"/>
        <v>0</v>
      </c>
      <c r="M874" s="17">
        <f t="shared" si="45"/>
        <v>0</v>
      </c>
      <c r="N874" s="17">
        <f t="shared" si="45"/>
        <v>793</v>
      </c>
      <c r="O874" s="17">
        <f t="shared" si="45"/>
        <v>1533</v>
      </c>
      <c r="P874" s="17">
        <f t="shared" si="45"/>
        <v>0</v>
      </c>
      <c r="Q874" s="17">
        <f t="shared" si="45"/>
        <v>634</v>
      </c>
      <c r="R874" s="17">
        <f t="shared" si="45"/>
        <v>2033</v>
      </c>
      <c r="S874" s="17">
        <f t="shared" si="45"/>
        <v>2773</v>
      </c>
    </row>
    <row r="875" spans="1:19">
      <c r="A875" s="9">
        <v>43700</v>
      </c>
      <c r="B875" s="9">
        <v>0</v>
      </c>
      <c r="C875" s="9">
        <v>0</v>
      </c>
      <c r="D875" s="9">
        <v>782</v>
      </c>
      <c r="E875" s="9">
        <v>1522</v>
      </c>
      <c r="F875" s="9">
        <v>0</v>
      </c>
      <c r="G875" s="9">
        <v>627</v>
      </c>
      <c r="H875" s="9">
        <v>2023</v>
      </c>
      <c r="I875" s="9">
        <v>2763</v>
      </c>
      <c r="K875" s="9">
        <f t="shared" si="44"/>
        <v>43725</v>
      </c>
      <c r="L875" s="17">
        <f t="shared" si="46"/>
        <v>0</v>
      </c>
      <c r="M875" s="17">
        <f t="shared" si="45"/>
        <v>0</v>
      </c>
      <c r="N875" s="17">
        <f t="shared" si="45"/>
        <v>782</v>
      </c>
      <c r="O875" s="17">
        <f t="shared" si="45"/>
        <v>1522</v>
      </c>
      <c r="P875" s="17">
        <f t="shared" si="45"/>
        <v>0</v>
      </c>
      <c r="Q875" s="17">
        <f t="shared" si="45"/>
        <v>627</v>
      </c>
      <c r="R875" s="17">
        <f t="shared" si="45"/>
        <v>2023</v>
      </c>
      <c r="S875" s="17">
        <f t="shared" si="45"/>
        <v>2763</v>
      </c>
    </row>
    <row r="876" spans="1:19">
      <c r="A876" s="9">
        <v>43750</v>
      </c>
      <c r="B876" s="9">
        <v>0</v>
      </c>
      <c r="C876" s="9">
        <v>0</v>
      </c>
      <c r="D876" s="9">
        <v>772</v>
      </c>
      <c r="E876" s="9">
        <v>1512</v>
      </c>
      <c r="F876" s="9">
        <v>0</v>
      </c>
      <c r="G876" s="9">
        <v>619</v>
      </c>
      <c r="H876" s="9">
        <v>2012</v>
      </c>
      <c r="I876" s="9">
        <v>2752</v>
      </c>
      <c r="K876" s="9">
        <f t="shared" si="44"/>
        <v>43775</v>
      </c>
      <c r="L876" s="17">
        <f t="shared" si="46"/>
        <v>0</v>
      </c>
      <c r="M876" s="17">
        <f t="shared" si="45"/>
        <v>0</v>
      </c>
      <c r="N876" s="17">
        <f t="shared" si="45"/>
        <v>772</v>
      </c>
      <c r="O876" s="17">
        <f t="shared" si="45"/>
        <v>1512</v>
      </c>
      <c r="P876" s="17">
        <f t="shared" si="45"/>
        <v>0</v>
      </c>
      <c r="Q876" s="17">
        <f t="shared" si="45"/>
        <v>619</v>
      </c>
      <c r="R876" s="17">
        <f t="shared" si="45"/>
        <v>2012</v>
      </c>
      <c r="S876" s="17">
        <f t="shared" si="45"/>
        <v>2752</v>
      </c>
    </row>
    <row r="877" spans="1:19">
      <c r="A877" s="9">
        <v>43800</v>
      </c>
      <c r="B877" s="9">
        <v>0</v>
      </c>
      <c r="C877" s="9">
        <v>0</v>
      </c>
      <c r="D877" s="9">
        <v>761</v>
      </c>
      <c r="E877" s="9">
        <v>1501</v>
      </c>
      <c r="F877" s="9">
        <v>0</v>
      </c>
      <c r="G877" s="9">
        <v>611</v>
      </c>
      <c r="H877" s="9">
        <v>2002</v>
      </c>
      <c r="I877" s="9">
        <v>2742</v>
      </c>
      <c r="K877" s="9">
        <f t="shared" si="44"/>
        <v>43825</v>
      </c>
      <c r="L877" s="17">
        <f t="shared" si="46"/>
        <v>0</v>
      </c>
      <c r="M877" s="17">
        <f t="shared" si="45"/>
        <v>0</v>
      </c>
      <c r="N877" s="17">
        <f t="shared" si="45"/>
        <v>761</v>
      </c>
      <c r="O877" s="17">
        <f t="shared" si="45"/>
        <v>1501</v>
      </c>
      <c r="P877" s="17">
        <f t="shared" si="45"/>
        <v>0</v>
      </c>
      <c r="Q877" s="17">
        <f t="shared" si="45"/>
        <v>611</v>
      </c>
      <c r="R877" s="17">
        <f t="shared" si="45"/>
        <v>2002</v>
      </c>
      <c r="S877" s="17">
        <f t="shared" si="45"/>
        <v>2742</v>
      </c>
    </row>
    <row r="878" spans="1:19">
      <c r="A878" s="9">
        <v>43850</v>
      </c>
      <c r="B878" s="9">
        <v>0</v>
      </c>
      <c r="C878" s="9">
        <v>0</v>
      </c>
      <c r="D878" s="9">
        <v>751</v>
      </c>
      <c r="E878" s="9">
        <v>1491</v>
      </c>
      <c r="F878" s="9">
        <v>0</v>
      </c>
      <c r="G878" s="9">
        <v>603</v>
      </c>
      <c r="H878" s="9">
        <v>1991</v>
      </c>
      <c r="I878" s="9">
        <v>2731</v>
      </c>
      <c r="K878" s="9">
        <f t="shared" si="44"/>
        <v>43875</v>
      </c>
      <c r="L878" s="17">
        <f t="shared" si="46"/>
        <v>0</v>
      </c>
      <c r="M878" s="17">
        <f t="shared" si="45"/>
        <v>0</v>
      </c>
      <c r="N878" s="17">
        <f t="shared" si="45"/>
        <v>751</v>
      </c>
      <c r="O878" s="17">
        <f t="shared" si="45"/>
        <v>1491</v>
      </c>
      <c r="P878" s="17">
        <f t="shared" si="45"/>
        <v>0</v>
      </c>
      <c r="Q878" s="17">
        <f t="shared" si="45"/>
        <v>603</v>
      </c>
      <c r="R878" s="17">
        <f t="shared" si="45"/>
        <v>1991</v>
      </c>
      <c r="S878" s="17">
        <f t="shared" si="45"/>
        <v>2731</v>
      </c>
    </row>
    <row r="879" spans="1:19">
      <c r="A879" s="9">
        <v>43900</v>
      </c>
      <c r="B879" s="9">
        <v>0</v>
      </c>
      <c r="C879" s="9">
        <v>0</v>
      </c>
      <c r="D879" s="9">
        <v>740</v>
      </c>
      <c r="E879" s="9">
        <v>1480</v>
      </c>
      <c r="F879" s="9">
        <v>0</v>
      </c>
      <c r="G879" s="9">
        <v>595</v>
      </c>
      <c r="H879" s="9">
        <v>1981</v>
      </c>
      <c r="I879" s="9">
        <v>2721</v>
      </c>
      <c r="K879" s="9">
        <f t="shared" si="44"/>
        <v>43925</v>
      </c>
      <c r="L879" s="17">
        <f t="shared" si="46"/>
        <v>0</v>
      </c>
      <c r="M879" s="17">
        <f t="shared" si="45"/>
        <v>0</v>
      </c>
      <c r="N879" s="17">
        <f t="shared" si="45"/>
        <v>740</v>
      </c>
      <c r="O879" s="17">
        <f t="shared" si="45"/>
        <v>1480</v>
      </c>
      <c r="P879" s="17">
        <f t="shared" si="45"/>
        <v>0</v>
      </c>
      <c r="Q879" s="17">
        <f t="shared" si="45"/>
        <v>595</v>
      </c>
      <c r="R879" s="17">
        <f t="shared" si="45"/>
        <v>1981</v>
      </c>
      <c r="S879" s="17">
        <f t="shared" si="45"/>
        <v>2721</v>
      </c>
    </row>
    <row r="880" spans="1:19">
      <c r="A880" s="9">
        <v>43950</v>
      </c>
      <c r="B880" s="9">
        <v>0</v>
      </c>
      <c r="C880" s="9">
        <v>0</v>
      </c>
      <c r="D880" s="9">
        <v>730</v>
      </c>
      <c r="E880" s="9">
        <v>1470</v>
      </c>
      <c r="F880" s="9">
        <v>0</v>
      </c>
      <c r="G880" s="9">
        <v>587</v>
      </c>
      <c r="H880" s="9">
        <v>1970</v>
      </c>
      <c r="I880" s="9">
        <v>2710</v>
      </c>
      <c r="K880" s="9">
        <f t="shared" si="44"/>
        <v>43975</v>
      </c>
      <c r="L880" s="17">
        <f t="shared" si="46"/>
        <v>0</v>
      </c>
      <c r="M880" s="17">
        <f t="shared" si="45"/>
        <v>0</v>
      </c>
      <c r="N880" s="17">
        <f t="shared" si="45"/>
        <v>730</v>
      </c>
      <c r="O880" s="17">
        <f t="shared" si="45"/>
        <v>1470</v>
      </c>
      <c r="P880" s="17">
        <f t="shared" ref="P880:S943" si="47">ROUND(IF($K880&lt;0,0,IF($K880&lt;Y$1,Y$2*$K880,IF($K880&lt;Y$4,Y$3,IF($K880&lt;Y$6,Y$3-Y$5*($K880-Y$4),0)))),0)</f>
        <v>0</v>
      </c>
      <c r="Q880" s="17">
        <f t="shared" si="47"/>
        <v>587</v>
      </c>
      <c r="R880" s="17">
        <f t="shared" si="47"/>
        <v>1970</v>
      </c>
      <c r="S880" s="17">
        <f t="shared" si="47"/>
        <v>2710</v>
      </c>
    </row>
    <row r="881" spans="1:19">
      <c r="A881" s="9">
        <v>44000</v>
      </c>
      <c r="B881" s="9">
        <v>0</v>
      </c>
      <c r="C881" s="9">
        <v>0</v>
      </c>
      <c r="D881" s="9">
        <v>719</v>
      </c>
      <c r="E881" s="9">
        <v>1459</v>
      </c>
      <c r="F881" s="9">
        <v>0</v>
      </c>
      <c r="G881" s="9">
        <v>579</v>
      </c>
      <c r="H881" s="9">
        <v>1960</v>
      </c>
      <c r="I881" s="9">
        <v>2700</v>
      </c>
      <c r="K881" s="9">
        <f t="shared" si="44"/>
        <v>44025</v>
      </c>
      <c r="L881" s="17">
        <f t="shared" si="46"/>
        <v>0</v>
      </c>
      <c r="M881" s="17">
        <f t="shared" si="46"/>
        <v>0</v>
      </c>
      <c r="N881" s="17">
        <f t="shared" si="46"/>
        <v>719</v>
      </c>
      <c r="O881" s="17">
        <f t="shared" si="46"/>
        <v>1459</v>
      </c>
      <c r="P881" s="17">
        <f t="shared" si="47"/>
        <v>0</v>
      </c>
      <c r="Q881" s="17">
        <f t="shared" si="47"/>
        <v>579</v>
      </c>
      <c r="R881" s="17">
        <f t="shared" si="47"/>
        <v>1960</v>
      </c>
      <c r="S881" s="17">
        <f t="shared" si="47"/>
        <v>2700</v>
      </c>
    </row>
    <row r="882" spans="1:19">
      <c r="A882" s="9">
        <v>44050</v>
      </c>
      <c r="B882" s="9">
        <v>0</v>
      </c>
      <c r="C882" s="9">
        <v>0</v>
      </c>
      <c r="D882" s="9">
        <v>709</v>
      </c>
      <c r="E882" s="9">
        <v>1449</v>
      </c>
      <c r="F882" s="9">
        <v>0</v>
      </c>
      <c r="G882" s="9">
        <v>571</v>
      </c>
      <c r="H882" s="9">
        <v>1949</v>
      </c>
      <c r="I882" s="9">
        <v>2689</v>
      </c>
      <c r="K882" s="9">
        <f t="shared" si="44"/>
        <v>44075</v>
      </c>
      <c r="L882" s="17">
        <f t="shared" si="46"/>
        <v>0</v>
      </c>
      <c r="M882" s="17">
        <f t="shared" si="46"/>
        <v>0</v>
      </c>
      <c r="N882" s="17">
        <f t="shared" si="46"/>
        <v>709</v>
      </c>
      <c r="O882" s="17">
        <f t="shared" si="46"/>
        <v>1449</v>
      </c>
      <c r="P882" s="17">
        <f t="shared" si="47"/>
        <v>0</v>
      </c>
      <c r="Q882" s="17">
        <f t="shared" si="47"/>
        <v>571</v>
      </c>
      <c r="R882" s="17">
        <f t="shared" si="47"/>
        <v>1949</v>
      </c>
      <c r="S882" s="17">
        <f t="shared" si="47"/>
        <v>2689</v>
      </c>
    </row>
    <row r="883" spans="1:19">
      <c r="A883" s="9">
        <v>44100</v>
      </c>
      <c r="B883" s="9">
        <v>0</v>
      </c>
      <c r="C883" s="9">
        <v>0</v>
      </c>
      <c r="D883" s="9">
        <v>698</v>
      </c>
      <c r="E883" s="9">
        <v>1438</v>
      </c>
      <c r="F883" s="9">
        <v>0</v>
      </c>
      <c r="G883" s="9">
        <v>563</v>
      </c>
      <c r="H883" s="9">
        <v>1939</v>
      </c>
      <c r="I883" s="9">
        <v>2679</v>
      </c>
      <c r="K883" s="9">
        <f t="shared" si="44"/>
        <v>44125</v>
      </c>
      <c r="L883" s="17">
        <f t="shared" si="46"/>
        <v>0</v>
      </c>
      <c r="M883" s="17">
        <f t="shared" si="46"/>
        <v>0</v>
      </c>
      <c r="N883" s="17">
        <f t="shared" si="46"/>
        <v>698</v>
      </c>
      <c r="O883" s="17">
        <f t="shared" si="46"/>
        <v>1438</v>
      </c>
      <c r="P883" s="17">
        <f t="shared" si="47"/>
        <v>0</v>
      </c>
      <c r="Q883" s="17">
        <f t="shared" si="47"/>
        <v>563</v>
      </c>
      <c r="R883" s="17">
        <f t="shared" si="47"/>
        <v>1939</v>
      </c>
      <c r="S883" s="17">
        <f t="shared" si="47"/>
        <v>2679</v>
      </c>
    </row>
    <row r="884" spans="1:19">
      <c r="A884" s="9">
        <v>44150</v>
      </c>
      <c r="B884" s="9">
        <v>0</v>
      </c>
      <c r="C884" s="9">
        <v>0</v>
      </c>
      <c r="D884" s="9">
        <v>688</v>
      </c>
      <c r="E884" s="9">
        <v>1428</v>
      </c>
      <c r="F884" s="9">
        <v>0</v>
      </c>
      <c r="G884" s="9">
        <v>555</v>
      </c>
      <c r="H884" s="9">
        <v>1928</v>
      </c>
      <c r="I884" s="9">
        <v>2668</v>
      </c>
      <c r="K884" s="9">
        <f t="shared" si="44"/>
        <v>44175</v>
      </c>
      <c r="L884" s="17">
        <f t="shared" si="46"/>
        <v>0</v>
      </c>
      <c r="M884" s="17">
        <f t="shared" si="46"/>
        <v>0</v>
      </c>
      <c r="N884" s="17">
        <f t="shared" si="46"/>
        <v>688</v>
      </c>
      <c r="O884" s="17">
        <f t="shared" si="46"/>
        <v>1428</v>
      </c>
      <c r="P884" s="17">
        <f t="shared" si="47"/>
        <v>0</v>
      </c>
      <c r="Q884" s="17">
        <f t="shared" si="47"/>
        <v>555</v>
      </c>
      <c r="R884" s="17">
        <f t="shared" si="47"/>
        <v>1928</v>
      </c>
      <c r="S884" s="17">
        <f t="shared" si="47"/>
        <v>2668</v>
      </c>
    </row>
    <row r="885" spans="1:19">
      <c r="A885" s="9">
        <v>44200</v>
      </c>
      <c r="B885" s="9">
        <v>0</v>
      </c>
      <c r="C885" s="9">
        <v>0</v>
      </c>
      <c r="D885" s="9">
        <v>677</v>
      </c>
      <c r="E885" s="9">
        <v>1417</v>
      </c>
      <c r="F885" s="9">
        <v>0</v>
      </c>
      <c r="G885" s="9">
        <v>547</v>
      </c>
      <c r="H885" s="9">
        <v>1918</v>
      </c>
      <c r="I885" s="9">
        <v>2658</v>
      </c>
      <c r="K885" s="9">
        <f t="shared" si="44"/>
        <v>44225</v>
      </c>
      <c r="L885" s="17">
        <f t="shared" si="46"/>
        <v>0</v>
      </c>
      <c r="M885" s="17">
        <f t="shared" si="46"/>
        <v>0</v>
      </c>
      <c r="N885" s="17">
        <f t="shared" si="46"/>
        <v>677</v>
      </c>
      <c r="O885" s="17">
        <f t="shared" si="46"/>
        <v>1417</v>
      </c>
      <c r="P885" s="17">
        <f t="shared" si="47"/>
        <v>0</v>
      </c>
      <c r="Q885" s="17">
        <f t="shared" si="47"/>
        <v>547</v>
      </c>
      <c r="R885" s="17">
        <f t="shared" si="47"/>
        <v>1918</v>
      </c>
      <c r="S885" s="17">
        <f t="shared" si="47"/>
        <v>2658</v>
      </c>
    </row>
    <row r="886" spans="1:19">
      <c r="A886" s="9">
        <v>44250</v>
      </c>
      <c r="B886" s="9">
        <v>0</v>
      </c>
      <c r="C886" s="9">
        <v>0</v>
      </c>
      <c r="D886" s="9">
        <v>667</v>
      </c>
      <c r="E886" s="9">
        <v>1407</v>
      </c>
      <c r="F886" s="9">
        <v>0</v>
      </c>
      <c r="G886" s="9">
        <v>539</v>
      </c>
      <c r="H886" s="9">
        <v>1907</v>
      </c>
      <c r="I886" s="9">
        <v>2647</v>
      </c>
      <c r="K886" s="9">
        <f t="shared" si="44"/>
        <v>44275</v>
      </c>
      <c r="L886" s="17">
        <f t="shared" si="46"/>
        <v>0</v>
      </c>
      <c r="M886" s="17">
        <f t="shared" si="46"/>
        <v>0</v>
      </c>
      <c r="N886" s="17">
        <f t="shared" si="46"/>
        <v>667</v>
      </c>
      <c r="O886" s="17">
        <f t="shared" si="46"/>
        <v>1407</v>
      </c>
      <c r="P886" s="17">
        <f t="shared" si="47"/>
        <v>0</v>
      </c>
      <c r="Q886" s="17">
        <f t="shared" si="47"/>
        <v>539</v>
      </c>
      <c r="R886" s="17">
        <f t="shared" si="47"/>
        <v>1907</v>
      </c>
      <c r="S886" s="17">
        <f t="shared" si="47"/>
        <v>2647</v>
      </c>
    </row>
    <row r="887" spans="1:19">
      <c r="A887" s="9">
        <v>44300</v>
      </c>
      <c r="B887" s="9">
        <v>0</v>
      </c>
      <c r="C887" s="9">
        <v>0</v>
      </c>
      <c r="D887" s="9">
        <v>656</v>
      </c>
      <c r="E887" s="9">
        <v>1396</v>
      </c>
      <c r="F887" s="9">
        <v>0</v>
      </c>
      <c r="G887" s="9">
        <v>531</v>
      </c>
      <c r="H887" s="9">
        <v>1896</v>
      </c>
      <c r="I887" s="9">
        <v>2636</v>
      </c>
      <c r="K887" s="9">
        <f t="shared" si="44"/>
        <v>44325</v>
      </c>
      <c r="L887" s="17">
        <f t="shared" si="46"/>
        <v>0</v>
      </c>
      <c r="M887" s="17">
        <f t="shared" si="46"/>
        <v>0</v>
      </c>
      <c r="N887" s="17">
        <f t="shared" si="46"/>
        <v>656</v>
      </c>
      <c r="O887" s="17">
        <f t="shared" si="46"/>
        <v>1396</v>
      </c>
      <c r="P887" s="17">
        <f t="shared" si="47"/>
        <v>0</v>
      </c>
      <c r="Q887" s="17">
        <f t="shared" si="47"/>
        <v>531</v>
      </c>
      <c r="R887" s="17">
        <f t="shared" si="47"/>
        <v>1896</v>
      </c>
      <c r="S887" s="17">
        <f t="shared" si="47"/>
        <v>2636</v>
      </c>
    </row>
    <row r="888" spans="1:19">
      <c r="A888" s="9">
        <v>44350</v>
      </c>
      <c r="B888" s="9">
        <v>0</v>
      </c>
      <c r="C888" s="9">
        <v>0</v>
      </c>
      <c r="D888" s="9">
        <v>646</v>
      </c>
      <c r="E888" s="9">
        <v>1386</v>
      </c>
      <c r="F888" s="9">
        <v>0</v>
      </c>
      <c r="G888" s="9">
        <v>523</v>
      </c>
      <c r="H888" s="9">
        <v>1886</v>
      </c>
      <c r="I888" s="9">
        <v>2626</v>
      </c>
      <c r="K888" s="9">
        <f t="shared" si="44"/>
        <v>44375</v>
      </c>
      <c r="L888" s="17">
        <f t="shared" si="46"/>
        <v>0</v>
      </c>
      <c r="M888" s="17">
        <f t="shared" si="46"/>
        <v>0</v>
      </c>
      <c r="N888" s="17">
        <f t="shared" si="46"/>
        <v>646</v>
      </c>
      <c r="O888" s="17">
        <f t="shared" si="46"/>
        <v>1386</v>
      </c>
      <c r="P888" s="17">
        <f t="shared" si="47"/>
        <v>0</v>
      </c>
      <c r="Q888" s="17">
        <f t="shared" si="47"/>
        <v>523</v>
      </c>
      <c r="R888" s="17">
        <f t="shared" si="47"/>
        <v>1886</v>
      </c>
      <c r="S888" s="17">
        <f t="shared" si="47"/>
        <v>2626</v>
      </c>
    </row>
    <row r="889" spans="1:19">
      <c r="A889" s="9">
        <v>44400</v>
      </c>
      <c r="B889" s="9">
        <v>0</v>
      </c>
      <c r="C889" s="9">
        <v>0</v>
      </c>
      <c r="D889" s="9">
        <v>635</v>
      </c>
      <c r="E889" s="9">
        <v>1375</v>
      </c>
      <c r="F889" s="9">
        <v>0</v>
      </c>
      <c r="G889" s="9">
        <v>515</v>
      </c>
      <c r="H889" s="9">
        <v>1875</v>
      </c>
      <c r="I889" s="9">
        <v>2615</v>
      </c>
      <c r="K889" s="9">
        <f t="shared" si="44"/>
        <v>44425</v>
      </c>
      <c r="L889" s="17">
        <f t="shared" si="46"/>
        <v>0</v>
      </c>
      <c r="M889" s="17">
        <f t="shared" si="46"/>
        <v>0</v>
      </c>
      <c r="N889" s="17">
        <f t="shared" si="46"/>
        <v>635</v>
      </c>
      <c r="O889" s="17">
        <f t="shared" si="46"/>
        <v>1375</v>
      </c>
      <c r="P889" s="17">
        <f t="shared" si="47"/>
        <v>0</v>
      </c>
      <c r="Q889" s="17">
        <f t="shared" si="47"/>
        <v>515</v>
      </c>
      <c r="R889" s="17">
        <f t="shared" si="47"/>
        <v>1875</v>
      </c>
      <c r="S889" s="17">
        <f t="shared" si="47"/>
        <v>2615</v>
      </c>
    </row>
    <row r="890" spans="1:19">
      <c r="A890" s="9">
        <v>44450</v>
      </c>
      <c r="B890" s="9">
        <v>0</v>
      </c>
      <c r="C890" s="9">
        <v>0</v>
      </c>
      <c r="D890" s="9">
        <v>624</v>
      </c>
      <c r="E890" s="9">
        <v>1364</v>
      </c>
      <c r="F890" s="9">
        <v>0</v>
      </c>
      <c r="G890" s="9">
        <v>507</v>
      </c>
      <c r="H890" s="9">
        <v>1865</v>
      </c>
      <c r="I890" s="9">
        <v>2605</v>
      </c>
      <c r="K890" s="9">
        <f t="shared" si="44"/>
        <v>44475</v>
      </c>
      <c r="L890" s="17">
        <f t="shared" si="46"/>
        <v>0</v>
      </c>
      <c r="M890" s="17">
        <f t="shared" si="46"/>
        <v>0</v>
      </c>
      <c r="N890" s="17">
        <f t="shared" si="46"/>
        <v>624</v>
      </c>
      <c r="O890" s="17">
        <f t="shared" si="46"/>
        <v>1364</v>
      </c>
      <c r="P890" s="17">
        <f t="shared" si="47"/>
        <v>0</v>
      </c>
      <c r="Q890" s="17">
        <f t="shared" si="47"/>
        <v>507</v>
      </c>
      <c r="R890" s="17">
        <f t="shared" si="47"/>
        <v>1865</v>
      </c>
      <c r="S890" s="17">
        <f t="shared" si="47"/>
        <v>2605</v>
      </c>
    </row>
    <row r="891" spans="1:19">
      <c r="A891" s="9">
        <v>44500</v>
      </c>
      <c r="B891" s="9">
        <v>0</v>
      </c>
      <c r="C891" s="9">
        <v>0</v>
      </c>
      <c r="D891" s="9">
        <v>614</v>
      </c>
      <c r="E891" s="9">
        <v>1354</v>
      </c>
      <c r="F891" s="9">
        <v>0</v>
      </c>
      <c r="G891" s="9">
        <v>499</v>
      </c>
      <c r="H891" s="9">
        <v>1854</v>
      </c>
      <c r="I891" s="9">
        <v>2594</v>
      </c>
      <c r="K891" s="9">
        <f t="shared" si="44"/>
        <v>44525</v>
      </c>
      <c r="L891" s="17">
        <f t="shared" si="46"/>
        <v>0</v>
      </c>
      <c r="M891" s="17">
        <f t="shared" si="46"/>
        <v>0</v>
      </c>
      <c r="N891" s="17">
        <f t="shared" si="46"/>
        <v>614</v>
      </c>
      <c r="O891" s="17">
        <f t="shared" si="46"/>
        <v>1354</v>
      </c>
      <c r="P891" s="17">
        <f t="shared" si="47"/>
        <v>0</v>
      </c>
      <c r="Q891" s="17">
        <f t="shared" si="47"/>
        <v>499</v>
      </c>
      <c r="R891" s="17">
        <f t="shared" si="47"/>
        <v>1854</v>
      </c>
      <c r="S891" s="17">
        <f t="shared" si="47"/>
        <v>2594</v>
      </c>
    </row>
    <row r="892" spans="1:19">
      <c r="A892" s="9">
        <v>44550</v>
      </c>
      <c r="B892" s="9">
        <v>0</v>
      </c>
      <c r="C892" s="9">
        <v>0</v>
      </c>
      <c r="D892" s="9">
        <v>603</v>
      </c>
      <c r="E892" s="9">
        <v>1343</v>
      </c>
      <c r="F892" s="9">
        <v>0</v>
      </c>
      <c r="G892" s="9">
        <v>491</v>
      </c>
      <c r="H892" s="9">
        <v>1844</v>
      </c>
      <c r="I892" s="9">
        <v>2584</v>
      </c>
      <c r="K892" s="9">
        <f t="shared" si="44"/>
        <v>44575</v>
      </c>
      <c r="L892" s="17">
        <f t="shared" si="46"/>
        <v>0</v>
      </c>
      <c r="M892" s="17">
        <f t="shared" si="46"/>
        <v>0</v>
      </c>
      <c r="N892" s="17">
        <f t="shared" si="46"/>
        <v>603</v>
      </c>
      <c r="O892" s="17">
        <f t="shared" si="46"/>
        <v>1343</v>
      </c>
      <c r="P892" s="17">
        <f t="shared" si="47"/>
        <v>0</v>
      </c>
      <c r="Q892" s="17">
        <f t="shared" si="47"/>
        <v>491</v>
      </c>
      <c r="R892" s="17">
        <f t="shared" si="47"/>
        <v>1844</v>
      </c>
      <c r="S892" s="17">
        <f t="shared" si="47"/>
        <v>2584</v>
      </c>
    </row>
    <row r="893" spans="1:19">
      <c r="A893" s="9">
        <v>44600</v>
      </c>
      <c r="B893" s="9">
        <v>0</v>
      </c>
      <c r="C893" s="9">
        <v>0</v>
      </c>
      <c r="D893" s="9">
        <v>593</v>
      </c>
      <c r="E893" s="9">
        <v>1333</v>
      </c>
      <c r="F893" s="9">
        <v>0</v>
      </c>
      <c r="G893" s="9">
        <v>483</v>
      </c>
      <c r="H893" s="9">
        <v>1833</v>
      </c>
      <c r="I893" s="9">
        <v>2573</v>
      </c>
      <c r="K893" s="9">
        <f t="shared" si="44"/>
        <v>44625</v>
      </c>
      <c r="L893" s="17">
        <f t="shared" si="46"/>
        <v>0</v>
      </c>
      <c r="M893" s="17">
        <f t="shared" si="46"/>
        <v>0</v>
      </c>
      <c r="N893" s="17">
        <f t="shared" si="46"/>
        <v>593</v>
      </c>
      <c r="O893" s="17">
        <f t="shared" si="46"/>
        <v>1333</v>
      </c>
      <c r="P893" s="17">
        <f t="shared" si="47"/>
        <v>0</v>
      </c>
      <c r="Q893" s="17">
        <f t="shared" si="47"/>
        <v>483</v>
      </c>
      <c r="R893" s="17">
        <f t="shared" si="47"/>
        <v>1833</v>
      </c>
      <c r="S893" s="17">
        <f t="shared" si="47"/>
        <v>2573</v>
      </c>
    </row>
    <row r="894" spans="1:19">
      <c r="A894" s="9">
        <v>44650</v>
      </c>
      <c r="B894" s="9">
        <v>0</v>
      </c>
      <c r="C894" s="9">
        <v>0</v>
      </c>
      <c r="D894" s="9">
        <v>582</v>
      </c>
      <c r="E894" s="9">
        <v>1322</v>
      </c>
      <c r="F894" s="9">
        <v>0</v>
      </c>
      <c r="G894" s="9">
        <v>475</v>
      </c>
      <c r="H894" s="9">
        <v>1823</v>
      </c>
      <c r="I894" s="9">
        <v>2563</v>
      </c>
      <c r="K894" s="9">
        <f t="shared" si="44"/>
        <v>44675</v>
      </c>
      <c r="L894" s="17">
        <f t="shared" si="46"/>
        <v>0</v>
      </c>
      <c r="M894" s="17">
        <f t="shared" si="46"/>
        <v>0</v>
      </c>
      <c r="N894" s="17">
        <f t="shared" si="46"/>
        <v>582</v>
      </c>
      <c r="O894" s="17">
        <f t="shared" si="46"/>
        <v>1322</v>
      </c>
      <c r="P894" s="17">
        <f t="shared" si="47"/>
        <v>0</v>
      </c>
      <c r="Q894" s="17">
        <f t="shared" si="47"/>
        <v>475</v>
      </c>
      <c r="R894" s="17">
        <f t="shared" si="47"/>
        <v>1823</v>
      </c>
      <c r="S894" s="17">
        <f t="shared" si="47"/>
        <v>2563</v>
      </c>
    </row>
    <row r="895" spans="1:19">
      <c r="A895" s="9">
        <v>44700</v>
      </c>
      <c r="B895" s="9">
        <v>0</v>
      </c>
      <c r="C895" s="9">
        <v>0</v>
      </c>
      <c r="D895" s="9">
        <v>572</v>
      </c>
      <c r="E895" s="9">
        <v>1312</v>
      </c>
      <c r="F895" s="9">
        <v>0</v>
      </c>
      <c r="G895" s="9">
        <v>467</v>
      </c>
      <c r="H895" s="9">
        <v>1812</v>
      </c>
      <c r="I895" s="9">
        <v>2552</v>
      </c>
      <c r="K895" s="9">
        <f t="shared" si="44"/>
        <v>44725</v>
      </c>
      <c r="L895" s="17">
        <f t="shared" si="46"/>
        <v>0</v>
      </c>
      <c r="M895" s="17">
        <f t="shared" si="46"/>
        <v>0</v>
      </c>
      <c r="N895" s="17">
        <f t="shared" si="46"/>
        <v>572</v>
      </c>
      <c r="O895" s="17">
        <f t="shared" si="46"/>
        <v>1312</v>
      </c>
      <c r="P895" s="17">
        <f t="shared" si="47"/>
        <v>0</v>
      </c>
      <c r="Q895" s="17">
        <f t="shared" si="47"/>
        <v>467</v>
      </c>
      <c r="R895" s="17">
        <f t="shared" si="47"/>
        <v>1812</v>
      </c>
      <c r="S895" s="17">
        <f t="shared" si="47"/>
        <v>2552</v>
      </c>
    </row>
    <row r="896" spans="1:19">
      <c r="A896" s="9">
        <v>44750</v>
      </c>
      <c r="B896" s="9">
        <v>0</v>
      </c>
      <c r="C896" s="9">
        <v>0</v>
      </c>
      <c r="D896" s="9">
        <v>561</v>
      </c>
      <c r="E896" s="9">
        <v>1301</v>
      </c>
      <c r="F896" s="9">
        <v>0</v>
      </c>
      <c r="G896" s="9">
        <v>459</v>
      </c>
      <c r="H896" s="9">
        <v>1802</v>
      </c>
      <c r="I896" s="9">
        <v>2542</v>
      </c>
      <c r="K896" s="9">
        <f t="shared" si="44"/>
        <v>44775</v>
      </c>
      <c r="L896" s="17">
        <f t="shared" si="46"/>
        <v>0</v>
      </c>
      <c r="M896" s="17">
        <f t="shared" si="46"/>
        <v>0</v>
      </c>
      <c r="N896" s="17">
        <f t="shared" si="46"/>
        <v>561</v>
      </c>
      <c r="O896" s="17">
        <f t="shared" si="46"/>
        <v>1301</v>
      </c>
      <c r="P896" s="17">
        <f t="shared" si="47"/>
        <v>0</v>
      </c>
      <c r="Q896" s="17">
        <f t="shared" si="47"/>
        <v>459</v>
      </c>
      <c r="R896" s="17">
        <f t="shared" si="47"/>
        <v>1802</v>
      </c>
      <c r="S896" s="17">
        <f t="shared" si="47"/>
        <v>2542</v>
      </c>
    </row>
    <row r="897" spans="1:19">
      <c r="A897" s="9">
        <v>44800</v>
      </c>
      <c r="B897" s="9">
        <v>0</v>
      </c>
      <c r="C897" s="9">
        <v>0</v>
      </c>
      <c r="D897" s="9">
        <v>551</v>
      </c>
      <c r="E897" s="9">
        <v>1291</v>
      </c>
      <c r="F897" s="9">
        <v>0</v>
      </c>
      <c r="G897" s="9">
        <v>451</v>
      </c>
      <c r="H897" s="9">
        <v>1791</v>
      </c>
      <c r="I897" s="9">
        <v>2531</v>
      </c>
      <c r="K897" s="9">
        <f t="shared" si="44"/>
        <v>44825</v>
      </c>
      <c r="L897" s="17">
        <f t="shared" si="46"/>
        <v>0</v>
      </c>
      <c r="M897" s="17">
        <f t="shared" si="46"/>
        <v>0</v>
      </c>
      <c r="N897" s="17">
        <f t="shared" si="46"/>
        <v>551</v>
      </c>
      <c r="O897" s="17">
        <f t="shared" si="46"/>
        <v>1291</v>
      </c>
      <c r="P897" s="17">
        <f t="shared" si="47"/>
        <v>0</v>
      </c>
      <c r="Q897" s="17">
        <f t="shared" si="47"/>
        <v>451</v>
      </c>
      <c r="R897" s="17">
        <f t="shared" si="47"/>
        <v>1791</v>
      </c>
      <c r="S897" s="17">
        <f t="shared" si="47"/>
        <v>2531</v>
      </c>
    </row>
    <row r="898" spans="1:19">
      <c r="A898" s="9">
        <v>44850</v>
      </c>
      <c r="B898" s="9">
        <v>0</v>
      </c>
      <c r="C898" s="9">
        <v>0</v>
      </c>
      <c r="D898" s="9">
        <v>540</v>
      </c>
      <c r="E898" s="9">
        <v>1280</v>
      </c>
      <c r="F898" s="9">
        <v>0</v>
      </c>
      <c r="G898" s="9">
        <v>443</v>
      </c>
      <c r="H898" s="9">
        <v>1781</v>
      </c>
      <c r="I898" s="9">
        <v>2521</v>
      </c>
      <c r="K898" s="9">
        <f t="shared" ref="K898:K961" si="48">50*ROUND((A898-25)/50,0)+25</f>
        <v>44875</v>
      </c>
      <c r="L898" s="17">
        <f t="shared" si="46"/>
        <v>0</v>
      </c>
      <c r="M898" s="17">
        <f t="shared" si="46"/>
        <v>0</v>
      </c>
      <c r="N898" s="17">
        <f t="shared" si="46"/>
        <v>540</v>
      </c>
      <c r="O898" s="17">
        <f t="shared" si="46"/>
        <v>1280</v>
      </c>
      <c r="P898" s="17">
        <f t="shared" si="47"/>
        <v>0</v>
      </c>
      <c r="Q898" s="17">
        <f t="shared" si="47"/>
        <v>443</v>
      </c>
      <c r="R898" s="17">
        <f t="shared" si="47"/>
        <v>1781</v>
      </c>
      <c r="S898" s="17">
        <f t="shared" si="47"/>
        <v>2521</v>
      </c>
    </row>
    <row r="899" spans="1:19">
      <c r="A899" s="9">
        <v>44900</v>
      </c>
      <c r="B899" s="9">
        <v>0</v>
      </c>
      <c r="C899" s="9">
        <v>0</v>
      </c>
      <c r="D899" s="9">
        <v>530</v>
      </c>
      <c r="E899" s="9">
        <v>1270</v>
      </c>
      <c r="F899" s="9">
        <v>0</v>
      </c>
      <c r="G899" s="9">
        <v>435</v>
      </c>
      <c r="H899" s="9">
        <v>1770</v>
      </c>
      <c r="I899" s="9">
        <v>2510</v>
      </c>
      <c r="K899" s="9">
        <f t="shared" si="48"/>
        <v>44925</v>
      </c>
      <c r="L899" s="17">
        <f t="shared" si="46"/>
        <v>0</v>
      </c>
      <c r="M899" s="17">
        <f t="shared" si="46"/>
        <v>0</v>
      </c>
      <c r="N899" s="17">
        <f t="shared" si="46"/>
        <v>530</v>
      </c>
      <c r="O899" s="17">
        <f t="shared" si="46"/>
        <v>1270</v>
      </c>
      <c r="P899" s="17">
        <f t="shared" si="47"/>
        <v>0</v>
      </c>
      <c r="Q899" s="17">
        <f t="shared" si="47"/>
        <v>435</v>
      </c>
      <c r="R899" s="17">
        <f t="shared" si="47"/>
        <v>1770</v>
      </c>
      <c r="S899" s="17">
        <f t="shared" si="47"/>
        <v>2510</v>
      </c>
    </row>
    <row r="900" spans="1:19">
      <c r="A900" s="9">
        <v>44950</v>
      </c>
      <c r="B900" s="9">
        <v>0</v>
      </c>
      <c r="C900" s="9">
        <v>0</v>
      </c>
      <c r="D900" s="9">
        <v>519</v>
      </c>
      <c r="E900" s="9">
        <v>1259</v>
      </c>
      <c r="F900" s="9">
        <v>0</v>
      </c>
      <c r="G900" s="9">
        <v>427</v>
      </c>
      <c r="H900" s="9">
        <v>1760</v>
      </c>
      <c r="I900" s="9">
        <v>2500</v>
      </c>
      <c r="K900" s="9">
        <f t="shared" si="48"/>
        <v>44975</v>
      </c>
      <c r="L900" s="17">
        <f t="shared" si="46"/>
        <v>0</v>
      </c>
      <c r="M900" s="17">
        <f t="shared" si="46"/>
        <v>0</v>
      </c>
      <c r="N900" s="17">
        <f t="shared" si="46"/>
        <v>519</v>
      </c>
      <c r="O900" s="17">
        <f t="shared" si="46"/>
        <v>1259</v>
      </c>
      <c r="P900" s="17">
        <f t="shared" si="47"/>
        <v>0</v>
      </c>
      <c r="Q900" s="17">
        <f t="shared" si="47"/>
        <v>427</v>
      </c>
      <c r="R900" s="17">
        <f t="shared" si="47"/>
        <v>1760</v>
      </c>
      <c r="S900" s="17">
        <f t="shared" si="47"/>
        <v>2500</v>
      </c>
    </row>
    <row r="901" spans="1:19">
      <c r="A901" s="9">
        <v>45000</v>
      </c>
      <c r="B901" s="9">
        <v>0</v>
      </c>
      <c r="C901" s="9">
        <v>0</v>
      </c>
      <c r="D901" s="9">
        <v>509</v>
      </c>
      <c r="E901" s="9">
        <v>1249</v>
      </c>
      <c r="F901" s="9">
        <v>0</v>
      </c>
      <c r="G901" s="9">
        <v>419</v>
      </c>
      <c r="H901" s="9">
        <v>1749</v>
      </c>
      <c r="I901" s="9">
        <v>2489</v>
      </c>
      <c r="K901" s="9">
        <f t="shared" si="48"/>
        <v>45025</v>
      </c>
      <c r="L901" s="17">
        <f t="shared" si="46"/>
        <v>0</v>
      </c>
      <c r="M901" s="17">
        <f t="shared" si="46"/>
        <v>0</v>
      </c>
      <c r="N901" s="17">
        <f t="shared" si="46"/>
        <v>509</v>
      </c>
      <c r="O901" s="17">
        <f t="shared" si="46"/>
        <v>1249</v>
      </c>
      <c r="P901" s="17">
        <f t="shared" si="47"/>
        <v>0</v>
      </c>
      <c r="Q901" s="17">
        <f t="shared" si="47"/>
        <v>419</v>
      </c>
      <c r="R901" s="17">
        <f t="shared" si="47"/>
        <v>1749</v>
      </c>
      <c r="S901" s="17">
        <f t="shared" si="47"/>
        <v>2489</v>
      </c>
    </row>
    <row r="902" spans="1:19">
      <c r="A902" s="9">
        <v>45050</v>
      </c>
      <c r="B902" s="9">
        <v>0</v>
      </c>
      <c r="C902" s="9">
        <v>0</v>
      </c>
      <c r="D902" s="9">
        <v>498</v>
      </c>
      <c r="E902" s="9">
        <v>1238</v>
      </c>
      <c r="F902" s="9">
        <v>0</v>
      </c>
      <c r="G902" s="9">
        <v>411</v>
      </c>
      <c r="H902" s="9">
        <v>1739</v>
      </c>
      <c r="I902" s="9">
        <v>2479</v>
      </c>
      <c r="K902" s="9">
        <f t="shared" si="48"/>
        <v>45075</v>
      </c>
      <c r="L902" s="17">
        <f t="shared" si="46"/>
        <v>0</v>
      </c>
      <c r="M902" s="17">
        <f t="shared" si="46"/>
        <v>0</v>
      </c>
      <c r="N902" s="17">
        <f t="shared" si="46"/>
        <v>498</v>
      </c>
      <c r="O902" s="17">
        <f t="shared" si="46"/>
        <v>1238</v>
      </c>
      <c r="P902" s="17">
        <f t="shared" si="47"/>
        <v>0</v>
      </c>
      <c r="Q902" s="17">
        <f t="shared" si="47"/>
        <v>411</v>
      </c>
      <c r="R902" s="17">
        <f t="shared" si="47"/>
        <v>1739</v>
      </c>
      <c r="S902" s="17">
        <f t="shared" si="47"/>
        <v>2479</v>
      </c>
    </row>
    <row r="903" spans="1:19">
      <c r="A903" s="9">
        <v>45100</v>
      </c>
      <c r="B903" s="9">
        <v>0</v>
      </c>
      <c r="C903" s="9">
        <v>0</v>
      </c>
      <c r="D903" s="9">
        <v>488</v>
      </c>
      <c r="E903" s="9">
        <v>1228</v>
      </c>
      <c r="F903" s="9">
        <v>0</v>
      </c>
      <c r="G903" s="9">
        <v>403</v>
      </c>
      <c r="H903" s="9">
        <v>1728</v>
      </c>
      <c r="I903" s="9">
        <v>2468</v>
      </c>
      <c r="K903" s="9">
        <f t="shared" si="48"/>
        <v>45125</v>
      </c>
      <c r="L903" s="17">
        <f t="shared" si="46"/>
        <v>0</v>
      </c>
      <c r="M903" s="17">
        <f t="shared" si="46"/>
        <v>0</v>
      </c>
      <c r="N903" s="17">
        <f t="shared" si="46"/>
        <v>488</v>
      </c>
      <c r="O903" s="17">
        <f t="shared" si="46"/>
        <v>1228</v>
      </c>
      <c r="P903" s="17">
        <f t="shared" si="47"/>
        <v>0</v>
      </c>
      <c r="Q903" s="17">
        <f t="shared" si="47"/>
        <v>403</v>
      </c>
      <c r="R903" s="17">
        <f t="shared" si="47"/>
        <v>1728</v>
      </c>
      <c r="S903" s="17">
        <f t="shared" si="47"/>
        <v>2468</v>
      </c>
    </row>
    <row r="904" spans="1:19">
      <c r="A904" s="9">
        <v>45150</v>
      </c>
      <c r="B904" s="9">
        <v>0</v>
      </c>
      <c r="C904" s="9">
        <v>0</v>
      </c>
      <c r="D904" s="9">
        <v>477</v>
      </c>
      <c r="E904" s="9">
        <v>1217</v>
      </c>
      <c r="F904" s="9">
        <v>0</v>
      </c>
      <c r="G904" s="9">
        <v>395</v>
      </c>
      <c r="H904" s="9">
        <v>1717</v>
      </c>
      <c r="I904" s="9">
        <v>2457</v>
      </c>
      <c r="K904" s="9">
        <f t="shared" si="48"/>
        <v>45175</v>
      </c>
      <c r="L904" s="17">
        <f t="shared" si="46"/>
        <v>0</v>
      </c>
      <c r="M904" s="17">
        <f t="shared" si="46"/>
        <v>0</v>
      </c>
      <c r="N904" s="17">
        <f t="shared" si="46"/>
        <v>477</v>
      </c>
      <c r="O904" s="17">
        <f t="shared" si="46"/>
        <v>1217</v>
      </c>
      <c r="P904" s="17">
        <f t="shared" si="47"/>
        <v>0</v>
      </c>
      <c r="Q904" s="17">
        <f t="shared" si="47"/>
        <v>395</v>
      </c>
      <c r="R904" s="17">
        <f t="shared" si="47"/>
        <v>1717</v>
      </c>
      <c r="S904" s="17">
        <f t="shared" si="47"/>
        <v>2457</v>
      </c>
    </row>
    <row r="905" spans="1:19">
      <c r="A905" s="9">
        <v>45200</v>
      </c>
      <c r="B905" s="9">
        <v>0</v>
      </c>
      <c r="C905" s="9">
        <v>0</v>
      </c>
      <c r="D905" s="9">
        <v>467</v>
      </c>
      <c r="E905" s="9">
        <v>1207</v>
      </c>
      <c r="F905" s="9">
        <v>0</v>
      </c>
      <c r="G905" s="9">
        <v>387</v>
      </c>
      <c r="H905" s="9">
        <v>1707</v>
      </c>
      <c r="I905" s="9">
        <v>2447</v>
      </c>
      <c r="K905" s="9">
        <f t="shared" si="48"/>
        <v>45225</v>
      </c>
      <c r="L905" s="17">
        <f t="shared" si="46"/>
        <v>0</v>
      </c>
      <c r="M905" s="17">
        <f t="shared" si="46"/>
        <v>0</v>
      </c>
      <c r="N905" s="17">
        <f t="shared" si="46"/>
        <v>467</v>
      </c>
      <c r="O905" s="17">
        <f t="shared" si="46"/>
        <v>1207</v>
      </c>
      <c r="P905" s="17">
        <f t="shared" si="47"/>
        <v>0</v>
      </c>
      <c r="Q905" s="17">
        <f t="shared" si="47"/>
        <v>387</v>
      </c>
      <c r="R905" s="17">
        <f t="shared" si="47"/>
        <v>1707</v>
      </c>
      <c r="S905" s="17">
        <f t="shared" si="47"/>
        <v>2447</v>
      </c>
    </row>
    <row r="906" spans="1:19">
      <c r="A906" s="9">
        <v>45250</v>
      </c>
      <c r="B906" s="9">
        <v>0</v>
      </c>
      <c r="C906" s="9">
        <v>0</v>
      </c>
      <c r="D906" s="9">
        <v>456</v>
      </c>
      <c r="E906" s="9">
        <v>1196</v>
      </c>
      <c r="F906" s="9">
        <v>0</v>
      </c>
      <c r="G906" s="9">
        <v>379</v>
      </c>
      <c r="H906" s="9">
        <v>1696</v>
      </c>
      <c r="I906" s="9">
        <v>2436</v>
      </c>
      <c r="K906" s="9">
        <f t="shared" si="48"/>
        <v>45275</v>
      </c>
      <c r="L906" s="17">
        <f t="shared" si="46"/>
        <v>0</v>
      </c>
      <c r="M906" s="17">
        <f t="shared" si="46"/>
        <v>0</v>
      </c>
      <c r="N906" s="17">
        <f t="shared" si="46"/>
        <v>456</v>
      </c>
      <c r="O906" s="17">
        <f t="shared" si="46"/>
        <v>1196</v>
      </c>
      <c r="P906" s="17">
        <f t="shared" si="47"/>
        <v>0</v>
      </c>
      <c r="Q906" s="17">
        <f t="shared" si="47"/>
        <v>379</v>
      </c>
      <c r="R906" s="17">
        <f t="shared" si="47"/>
        <v>1696</v>
      </c>
      <c r="S906" s="17">
        <f t="shared" si="47"/>
        <v>2436</v>
      </c>
    </row>
    <row r="907" spans="1:19">
      <c r="A907" s="9">
        <v>45300</v>
      </c>
      <c r="B907" s="9">
        <v>0</v>
      </c>
      <c r="C907" s="9">
        <v>0</v>
      </c>
      <c r="D907" s="9">
        <v>445</v>
      </c>
      <c r="E907" s="9">
        <v>1185</v>
      </c>
      <c r="F907" s="9">
        <v>0</v>
      </c>
      <c r="G907" s="9">
        <v>371</v>
      </c>
      <c r="H907" s="9">
        <v>1686</v>
      </c>
      <c r="I907" s="9">
        <v>2426</v>
      </c>
      <c r="K907" s="9">
        <f t="shared" si="48"/>
        <v>45325</v>
      </c>
      <c r="L907" s="17">
        <f t="shared" si="46"/>
        <v>0</v>
      </c>
      <c r="M907" s="17">
        <f t="shared" si="46"/>
        <v>0</v>
      </c>
      <c r="N907" s="17">
        <f t="shared" si="46"/>
        <v>445</v>
      </c>
      <c r="O907" s="17">
        <f t="shared" si="46"/>
        <v>1185</v>
      </c>
      <c r="P907" s="17">
        <f t="shared" si="47"/>
        <v>0</v>
      </c>
      <c r="Q907" s="17">
        <f t="shared" si="47"/>
        <v>371</v>
      </c>
      <c r="R907" s="17">
        <f t="shared" si="47"/>
        <v>1686</v>
      </c>
      <c r="S907" s="17">
        <f t="shared" si="47"/>
        <v>2426</v>
      </c>
    </row>
    <row r="908" spans="1:19">
      <c r="A908" s="9">
        <v>45350</v>
      </c>
      <c r="B908" s="9">
        <v>0</v>
      </c>
      <c r="C908" s="9">
        <v>0</v>
      </c>
      <c r="D908" s="9">
        <v>435</v>
      </c>
      <c r="E908" s="9">
        <v>1175</v>
      </c>
      <c r="F908" s="9">
        <v>0</v>
      </c>
      <c r="G908" s="9">
        <v>363</v>
      </c>
      <c r="H908" s="9">
        <v>1675</v>
      </c>
      <c r="I908" s="9">
        <v>2415</v>
      </c>
      <c r="K908" s="9">
        <f t="shared" si="48"/>
        <v>45375</v>
      </c>
      <c r="L908" s="17">
        <f t="shared" si="46"/>
        <v>0</v>
      </c>
      <c r="M908" s="17">
        <f t="shared" si="46"/>
        <v>0</v>
      </c>
      <c r="N908" s="17">
        <f t="shared" si="46"/>
        <v>435</v>
      </c>
      <c r="O908" s="17">
        <f t="shared" si="46"/>
        <v>1175</v>
      </c>
      <c r="P908" s="17">
        <f t="shared" si="47"/>
        <v>0</v>
      </c>
      <c r="Q908" s="17">
        <f t="shared" si="47"/>
        <v>363</v>
      </c>
      <c r="R908" s="17">
        <f t="shared" si="47"/>
        <v>1675</v>
      </c>
      <c r="S908" s="17">
        <f t="shared" si="47"/>
        <v>2415</v>
      </c>
    </row>
    <row r="909" spans="1:19">
      <c r="A909" s="9">
        <v>45400</v>
      </c>
      <c r="B909" s="9">
        <v>0</v>
      </c>
      <c r="C909" s="9">
        <v>0</v>
      </c>
      <c r="D909" s="9">
        <v>424</v>
      </c>
      <c r="E909" s="9">
        <v>1164</v>
      </c>
      <c r="F909" s="9">
        <v>0</v>
      </c>
      <c r="G909" s="9">
        <v>355</v>
      </c>
      <c r="H909" s="9">
        <v>1665</v>
      </c>
      <c r="I909" s="9">
        <v>2405</v>
      </c>
      <c r="K909" s="9">
        <f t="shared" si="48"/>
        <v>45425</v>
      </c>
      <c r="L909" s="17">
        <f t="shared" ref="L909:R960" si="49">ROUND(IF($K909&lt;0,0,IF($K909&lt;U$1,U$2*$K909,IF($K909&lt;U$4,U$3,IF($K909&lt;U$6,U$3-U$5*($K909-U$4),0)))),0)</f>
        <v>0</v>
      </c>
      <c r="M909" s="17">
        <f t="shared" si="49"/>
        <v>0</v>
      </c>
      <c r="N909" s="17">
        <f t="shared" si="49"/>
        <v>424</v>
      </c>
      <c r="O909" s="17">
        <f t="shared" si="49"/>
        <v>1164</v>
      </c>
      <c r="P909" s="17">
        <f t="shared" si="47"/>
        <v>0</v>
      </c>
      <c r="Q909" s="17">
        <f t="shared" si="47"/>
        <v>355</v>
      </c>
      <c r="R909" s="17">
        <f t="shared" si="47"/>
        <v>1665</v>
      </c>
      <c r="S909" s="17">
        <f t="shared" si="47"/>
        <v>2405</v>
      </c>
    </row>
    <row r="910" spans="1:19">
      <c r="A910" s="9">
        <v>45450</v>
      </c>
      <c r="B910" s="9">
        <v>0</v>
      </c>
      <c r="C910" s="9">
        <v>0</v>
      </c>
      <c r="D910" s="9">
        <v>414</v>
      </c>
      <c r="E910" s="9">
        <v>1154</v>
      </c>
      <c r="F910" s="9">
        <v>0</v>
      </c>
      <c r="G910" s="9">
        <v>347</v>
      </c>
      <c r="H910" s="9">
        <v>1654</v>
      </c>
      <c r="I910" s="9">
        <v>2394</v>
      </c>
      <c r="K910" s="9">
        <f t="shared" si="48"/>
        <v>45475</v>
      </c>
      <c r="L910" s="17">
        <f t="shared" si="49"/>
        <v>0</v>
      </c>
      <c r="M910" s="17">
        <f t="shared" si="49"/>
        <v>0</v>
      </c>
      <c r="N910" s="17">
        <f t="shared" si="49"/>
        <v>414</v>
      </c>
      <c r="O910" s="17">
        <f t="shared" si="49"/>
        <v>1154</v>
      </c>
      <c r="P910" s="17">
        <f t="shared" si="47"/>
        <v>0</v>
      </c>
      <c r="Q910" s="17">
        <f t="shared" si="47"/>
        <v>347</v>
      </c>
      <c r="R910" s="17">
        <f t="shared" si="47"/>
        <v>1654</v>
      </c>
      <c r="S910" s="17">
        <f t="shared" si="47"/>
        <v>2394</v>
      </c>
    </row>
    <row r="911" spans="1:19">
      <c r="A911" s="9">
        <v>45500</v>
      </c>
      <c r="B911" s="9">
        <v>0</v>
      </c>
      <c r="C911" s="9">
        <v>0</v>
      </c>
      <c r="D911" s="9">
        <v>403</v>
      </c>
      <c r="E911" s="9">
        <v>1143</v>
      </c>
      <c r="F911" s="9">
        <v>0</v>
      </c>
      <c r="G911" s="9">
        <v>339</v>
      </c>
      <c r="H911" s="9">
        <v>1644</v>
      </c>
      <c r="I911" s="9">
        <v>2384</v>
      </c>
      <c r="K911" s="9">
        <f t="shared" si="48"/>
        <v>45525</v>
      </c>
      <c r="L911" s="17">
        <f t="shared" si="49"/>
        <v>0</v>
      </c>
      <c r="M911" s="17">
        <f t="shared" si="49"/>
        <v>0</v>
      </c>
      <c r="N911" s="17">
        <f t="shared" si="49"/>
        <v>403</v>
      </c>
      <c r="O911" s="17">
        <f t="shared" si="49"/>
        <v>1143</v>
      </c>
      <c r="P911" s="17">
        <f t="shared" si="47"/>
        <v>0</v>
      </c>
      <c r="Q911" s="17">
        <f t="shared" si="47"/>
        <v>339</v>
      </c>
      <c r="R911" s="17">
        <f t="shared" si="47"/>
        <v>1644</v>
      </c>
      <c r="S911" s="17">
        <f t="shared" si="47"/>
        <v>2384</v>
      </c>
    </row>
    <row r="912" spans="1:19">
      <c r="A912" s="9">
        <v>45550</v>
      </c>
      <c r="B912" s="9">
        <v>0</v>
      </c>
      <c r="C912" s="9">
        <v>0</v>
      </c>
      <c r="D912" s="9">
        <v>393</v>
      </c>
      <c r="E912" s="9">
        <v>1133</v>
      </c>
      <c r="F912" s="9">
        <v>0</v>
      </c>
      <c r="G912" s="9">
        <v>331</v>
      </c>
      <c r="H912" s="9">
        <v>1633</v>
      </c>
      <c r="I912" s="9">
        <v>2373</v>
      </c>
      <c r="K912" s="9">
        <f t="shared" si="48"/>
        <v>45575</v>
      </c>
      <c r="L912" s="17">
        <f t="shared" si="49"/>
        <v>0</v>
      </c>
      <c r="M912" s="17">
        <f t="shared" si="49"/>
        <v>0</v>
      </c>
      <c r="N912" s="17">
        <f t="shared" si="49"/>
        <v>393</v>
      </c>
      <c r="O912" s="17">
        <f t="shared" si="49"/>
        <v>1133</v>
      </c>
      <c r="P912" s="17">
        <f t="shared" si="47"/>
        <v>0</v>
      </c>
      <c r="Q912" s="17">
        <f t="shared" si="47"/>
        <v>331</v>
      </c>
      <c r="R912" s="17">
        <f t="shared" si="47"/>
        <v>1633</v>
      </c>
      <c r="S912" s="17">
        <f t="shared" si="47"/>
        <v>2373</v>
      </c>
    </row>
    <row r="913" spans="1:19">
      <c r="A913" s="9">
        <v>45600</v>
      </c>
      <c r="B913" s="9">
        <v>0</v>
      </c>
      <c r="C913" s="9">
        <v>0</v>
      </c>
      <c r="D913" s="9">
        <v>382</v>
      </c>
      <c r="E913" s="9">
        <v>1122</v>
      </c>
      <c r="F913" s="9">
        <v>0</v>
      </c>
      <c r="G913" s="9">
        <v>323</v>
      </c>
      <c r="H913" s="9">
        <v>1623</v>
      </c>
      <c r="I913" s="9">
        <v>2363</v>
      </c>
      <c r="K913" s="9">
        <f t="shared" si="48"/>
        <v>45625</v>
      </c>
      <c r="L913" s="17">
        <f t="shared" si="49"/>
        <v>0</v>
      </c>
      <c r="M913" s="17">
        <f t="shared" si="49"/>
        <v>0</v>
      </c>
      <c r="N913" s="17">
        <f t="shared" si="49"/>
        <v>382</v>
      </c>
      <c r="O913" s="17">
        <f t="shared" si="49"/>
        <v>1122</v>
      </c>
      <c r="P913" s="17">
        <f t="shared" si="47"/>
        <v>0</v>
      </c>
      <c r="Q913" s="17">
        <f t="shared" si="47"/>
        <v>323</v>
      </c>
      <c r="R913" s="17">
        <f t="shared" si="47"/>
        <v>1623</v>
      </c>
      <c r="S913" s="17">
        <f t="shared" si="47"/>
        <v>2363</v>
      </c>
    </row>
    <row r="914" spans="1:19">
      <c r="A914" s="9">
        <v>45650</v>
      </c>
      <c r="B914" s="9">
        <v>0</v>
      </c>
      <c r="C914" s="9">
        <v>0</v>
      </c>
      <c r="D914" s="9">
        <v>372</v>
      </c>
      <c r="E914" s="9">
        <v>1112</v>
      </c>
      <c r="F914" s="9">
        <v>0</v>
      </c>
      <c r="G914" s="9">
        <v>315</v>
      </c>
      <c r="H914" s="9">
        <v>1612</v>
      </c>
      <c r="I914" s="9">
        <v>2352</v>
      </c>
      <c r="K914" s="9">
        <f t="shared" si="48"/>
        <v>45675</v>
      </c>
      <c r="L914" s="17">
        <f t="shared" si="49"/>
        <v>0</v>
      </c>
      <c r="M914" s="17">
        <f t="shared" si="49"/>
        <v>0</v>
      </c>
      <c r="N914" s="17">
        <f t="shared" si="49"/>
        <v>372</v>
      </c>
      <c r="O914" s="17">
        <f t="shared" si="49"/>
        <v>1112</v>
      </c>
      <c r="P914" s="17">
        <f t="shared" si="47"/>
        <v>0</v>
      </c>
      <c r="Q914" s="17">
        <f t="shared" si="47"/>
        <v>315</v>
      </c>
      <c r="R914" s="17">
        <f t="shared" si="47"/>
        <v>1612</v>
      </c>
      <c r="S914" s="17">
        <f t="shared" si="47"/>
        <v>2352</v>
      </c>
    </row>
    <row r="915" spans="1:19">
      <c r="A915" s="9">
        <v>45700</v>
      </c>
      <c r="B915" s="9">
        <v>0</v>
      </c>
      <c r="C915" s="9">
        <v>0</v>
      </c>
      <c r="D915" s="9">
        <v>361</v>
      </c>
      <c r="E915" s="9">
        <v>1101</v>
      </c>
      <c r="F915" s="9">
        <v>0</v>
      </c>
      <c r="G915" s="9">
        <v>307</v>
      </c>
      <c r="H915" s="9">
        <v>1602</v>
      </c>
      <c r="I915" s="9">
        <v>2342</v>
      </c>
      <c r="K915" s="9">
        <f t="shared" si="48"/>
        <v>45725</v>
      </c>
      <c r="L915" s="17">
        <f t="shared" si="49"/>
        <v>0</v>
      </c>
      <c r="M915" s="17">
        <f t="shared" si="49"/>
        <v>0</v>
      </c>
      <c r="N915" s="17">
        <f t="shared" si="49"/>
        <v>361</v>
      </c>
      <c r="O915" s="17">
        <f t="shared" si="49"/>
        <v>1101</v>
      </c>
      <c r="P915" s="17">
        <f t="shared" si="47"/>
        <v>0</v>
      </c>
      <c r="Q915" s="17">
        <f t="shared" si="47"/>
        <v>307</v>
      </c>
      <c r="R915" s="17">
        <f t="shared" si="47"/>
        <v>1602</v>
      </c>
      <c r="S915" s="17">
        <f t="shared" si="47"/>
        <v>2342</v>
      </c>
    </row>
    <row r="916" spans="1:19">
      <c r="A916" s="9">
        <v>45750</v>
      </c>
      <c r="B916" s="9">
        <v>0</v>
      </c>
      <c r="C916" s="9">
        <v>0</v>
      </c>
      <c r="D916" s="9">
        <v>351</v>
      </c>
      <c r="E916" s="9">
        <v>1091</v>
      </c>
      <c r="F916" s="9">
        <v>0</v>
      </c>
      <c r="G916" s="9">
        <v>299</v>
      </c>
      <c r="H916" s="9">
        <v>1591</v>
      </c>
      <c r="I916" s="9">
        <v>2331</v>
      </c>
      <c r="K916" s="9">
        <f t="shared" si="48"/>
        <v>45775</v>
      </c>
      <c r="L916" s="17">
        <f t="shared" si="49"/>
        <v>0</v>
      </c>
      <c r="M916" s="17">
        <f t="shared" si="49"/>
        <v>0</v>
      </c>
      <c r="N916" s="17">
        <f t="shared" si="49"/>
        <v>351</v>
      </c>
      <c r="O916" s="17">
        <f t="shared" si="49"/>
        <v>1091</v>
      </c>
      <c r="P916" s="17">
        <f t="shared" si="47"/>
        <v>0</v>
      </c>
      <c r="Q916" s="17">
        <f t="shared" si="47"/>
        <v>299</v>
      </c>
      <c r="R916" s="17">
        <f t="shared" si="47"/>
        <v>1591</v>
      </c>
      <c r="S916" s="17">
        <f t="shared" si="47"/>
        <v>2331</v>
      </c>
    </row>
    <row r="917" spans="1:19">
      <c r="A917" s="9">
        <v>45800</v>
      </c>
      <c r="B917" s="9">
        <v>0</v>
      </c>
      <c r="C917" s="9">
        <v>0</v>
      </c>
      <c r="D917" s="9">
        <v>340</v>
      </c>
      <c r="E917" s="9">
        <v>1080</v>
      </c>
      <c r="F917" s="9">
        <v>0</v>
      </c>
      <c r="G917" s="9">
        <v>291</v>
      </c>
      <c r="H917" s="9">
        <v>1581</v>
      </c>
      <c r="I917" s="9">
        <v>2321</v>
      </c>
      <c r="K917" s="9">
        <f t="shared" si="48"/>
        <v>45825</v>
      </c>
      <c r="L917" s="17">
        <f t="shared" si="49"/>
        <v>0</v>
      </c>
      <c r="M917" s="17">
        <f t="shared" si="49"/>
        <v>0</v>
      </c>
      <c r="N917" s="17">
        <f t="shared" si="49"/>
        <v>340</v>
      </c>
      <c r="O917" s="17">
        <f t="shared" si="49"/>
        <v>1080</v>
      </c>
      <c r="P917" s="17">
        <f t="shared" si="47"/>
        <v>0</v>
      </c>
      <c r="Q917" s="17">
        <f t="shared" si="47"/>
        <v>291</v>
      </c>
      <c r="R917" s="17">
        <f t="shared" si="47"/>
        <v>1581</v>
      </c>
      <c r="S917" s="17">
        <f t="shared" si="47"/>
        <v>2321</v>
      </c>
    </row>
    <row r="918" spans="1:19">
      <c r="A918" s="9">
        <v>45850</v>
      </c>
      <c r="B918" s="9">
        <v>0</v>
      </c>
      <c r="C918" s="9">
        <v>0</v>
      </c>
      <c r="D918" s="9">
        <v>330</v>
      </c>
      <c r="E918" s="9">
        <v>1070</v>
      </c>
      <c r="F918" s="9">
        <v>0</v>
      </c>
      <c r="G918" s="9">
        <v>283</v>
      </c>
      <c r="H918" s="9">
        <v>1570</v>
      </c>
      <c r="I918" s="9">
        <v>2310</v>
      </c>
      <c r="K918" s="9">
        <f t="shared" si="48"/>
        <v>45875</v>
      </c>
      <c r="L918" s="17">
        <f t="shared" si="49"/>
        <v>0</v>
      </c>
      <c r="M918" s="17">
        <f t="shared" si="49"/>
        <v>0</v>
      </c>
      <c r="N918" s="17">
        <f t="shared" si="49"/>
        <v>330</v>
      </c>
      <c r="O918" s="17">
        <f t="shared" si="49"/>
        <v>1070</v>
      </c>
      <c r="P918" s="17">
        <f t="shared" si="47"/>
        <v>0</v>
      </c>
      <c r="Q918" s="17">
        <f t="shared" si="47"/>
        <v>283</v>
      </c>
      <c r="R918" s="17">
        <f t="shared" si="47"/>
        <v>1570</v>
      </c>
      <c r="S918" s="17">
        <f t="shared" si="47"/>
        <v>2310</v>
      </c>
    </row>
    <row r="919" spans="1:19">
      <c r="A919" s="9">
        <v>45900</v>
      </c>
      <c r="B919" s="9">
        <v>0</v>
      </c>
      <c r="C919" s="9">
        <v>0</v>
      </c>
      <c r="D919" s="9">
        <v>319</v>
      </c>
      <c r="E919" s="9">
        <v>1059</v>
      </c>
      <c r="F919" s="9">
        <v>0</v>
      </c>
      <c r="G919" s="9">
        <v>275</v>
      </c>
      <c r="H919" s="9">
        <v>1560</v>
      </c>
      <c r="I919" s="9">
        <v>2300</v>
      </c>
      <c r="K919" s="9">
        <f t="shared" si="48"/>
        <v>45925</v>
      </c>
      <c r="L919" s="17">
        <f t="shared" si="49"/>
        <v>0</v>
      </c>
      <c r="M919" s="17">
        <f t="shared" si="49"/>
        <v>0</v>
      </c>
      <c r="N919" s="17">
        <f t="shared" si="49"/>
        <v>319</v>
      </c>
      <c r="O919" s="17">
        <f t="shared" si="49"/>
        <v>1059</v>
      </c>
      <c r="P919" s="17">
        <f t="shared" si="47"/>
        <v>0</v>
      </c>
      <c r="Q919" s="17">
        <f t="shared" si="47"/>
        <v>275</v>
      </c>
      <c r="R919" s="17">
        <f t="shared" si="47"/>
        <v>1560</v>
      </c>
      <c r="S919" s="17">
        <f t="shared" si="47"/>
        <v>2300</v>
      </c>
    </row>
    <row r="920" spans="1:19">
      <c r="A920" s="9">
        <v>45950</v>
      </c>
      <c r="B920" s="9">
        <v>0</v>
      </c>
      <c r="C920" s="9">
        <v>0</v>
      </c>
      <c r="D920" s="9">
        <v>309</v>
      </c>
      <c r="E920" s="9">
        <v>1049</v>
      </c>
      <c r="F920" s="9">
        <v>0</v>
      </c>
      <c r="G920" s="9">
        <v>267</v>
      </c>
      <c r="H920" s="9">
        <v>1549</v>
      </c>
      <c r="I920" s="9">
        <v>2289</v>
      </c>
      <c r="K920" s="9">
        <f t="shared" si="48"/>
        <v>45975</v>
      </c>
      <c r="L920" s="17">
        <f t="shared" si="49"/>
        <v>0</v>
      </c>
      <c r="M920" s="17">
        <f t="shared" si="49"/>
        <v>0</v>
      </c>
      <c r="N920" s="17">
        <f t="shared" si="49"/>
        <v>309</v>
      </c>
      <c r="O920" s="17">
        <f t="shared" si="49"/>
        <v>1049</v>
      </c>
      <c r="P920" s="17">
        <f t="shared" si="47"/>
        <v>0</v>
      </c>
      <c r="Q920" s="17">
        <f t="shared" si="47"/>
        <v>267</v>
      </c>
      <c r="R920" s="17">
        <f t="shared" si="47"/>
        <v>1549</v>
      </c>
      <c r="S920" s="17">
        <f t="shared" si="47"/>
        <v>2289</v>
      </c>
    </row>
    <row r="921" spans="1:19">
      <c r="A921" s="9">
        <v>46000</v>
      </c>
      <c r="B921" s="9">
        <v>0</v>
      </c>
      <c r="C921" s="9">
        <v>0</v>
      </c>
      <c r="D921" s="9">
        <v>298</v>
      </c>
      <c r="E921" s="9">
        <v>1038</v>
      </c>
      <c r="F921" s="9">
        <v>0</v>
      </c>
      <c r="G921" s="9">
        <v>259</v>
      </c>
      <c r="H921" s="9">
        <v>1538</v>
      </c>
      <c r="I921" s="9">
        <v>2278</v>
      </c>
      <c r="K921" s="9">
        <f t="shared" si="48"/>
        <v>46025</v>
      </c>
      <c r="L921" s="17">
        <f t="shared" si="49"/>
        <v>0</v>
      </c>
      <c r="M921" s="17">
        <f t="shared" si="49"/>
        <v>0</v>
      </c>
      <c r="N921" s="17">
        <f t="shared" si="49"/>
        <v>298</v>
      </c>
      <c r="O921" s="17">
        <f t="shared" si="49"/>
        <v>1038</v>
      </c>
      <c r="P921" s="17">
        <f t="shared" si="47"/>
        <v>0</v>
      </c>
      <c r="Q921" s="17">
        <f t="shared" si="47"/>
        <v>259</v>
      </c>
      <c r="R921" s="17">
        <f t="shared" si="47"/>
        <v>1538</v>
      </c>
      <c r="S921" s="17">
        <f t="shared" si="47"/>
        <v>2278</v>
      </c>
    </row>
    <row r="922" spans="1:19">
      <c r="A922" s="9">
        <v>46050</v>
      </c>
      <c r="B922" s="9">
        <v>0</v>
      </c>
      <c r="C922" s="9">
        <v>0</v>
      </c>
      <c r="D922" s="9">
        <v>288</v>
      </c>
      <c r="E922" s="9">
        <v>1028</v>
      </c>
      <c r="F922" s="9">
        <v>0</v>
      </c>
      <c r="G922" s="9">
        <v>251</v>
      </c>
      <c r="H922" s="9">
        <v>1528</v>
      </c>
      <c r="I922" s="9">
        <v>2268</v>
      </c>
      <c r="K922" s="9">
        <f t="shared" si="48"/>
        <v>46075</v>
      </c>
      <c r="L922" s="17">
        <f t="shared" si="49"/>
        <v>0</v>
      </c>
      <c r="M922" s="17">
        <f t="shared" si="49"/>
        <v>0</v>
      </c>
      <c r="N922" s="17">
        <f t="shared" si="49"/>
        <v>288</v>
      </c>
      <c r="O922" s="17">
        <f t="shared" si="49"/>
        <v>1028</v>
      </c>
      <c r="P922" s="17">
        <f t="shared" si="47"/>
        <v>0</v>
      </c>
      <c r="Q922" s="17">
        <f t="shared" si="47"/>
        <v>251</v>
      </c>
      <c r="R922" s="17">
        <f t="shared" si="47"/>
        <v>1528</v>
      </c>
      <c r="S922" s="17">
        <f t="shared" si="47"/>
        <v>2268</v>
      </c>
    </row>
    <row r="923" spans="1:19">
      <c r="A923" s="9">
        <v>46100</v>
      </c>
      <c r="B923" s="9">
        <v>0</v>
      </c>
      <c r="C923" s="9">
        <v>0</v>
      </c>
      <c r="D923" s="9">
        <v>277</v>
      </c>
      <c r="E923" s="9">
        <v>1017</v>
      </c>
      <c r="F923" s="9">
        <v>0</v>
      </c>
      <c r="G923" s="9">
        <v>243</v>
      </c>
      <c r="H923" s="9">
        <v>1517</v>
      </c>
      <c r="I923" s="9">
        <v>2257</v>
      </c>
      <c r="K923" s="9">
        <f t="shared" si="48"/>
        <v>46125</v>
      </c>
      <c r="L923" s="17">
        <f t="shared" si="49"/>
        <v>0</v>
      </c>
      <c r="M923" s="17">
        <f t="shared" si="49"/>
        <v>0</v>
      </c>
      <c r="N923" s="17">
        <f t="shared" si="49"/>
        <v>277</v>
      </c>
      <c r="O923" s="17">
        <f t="shared" si="49"/>
        <v>1017</v>
      </c>
      <c r="P923" s="17">
        <f t="shared" si="47"/>
        <v>0</v>
      </c>
      <c r="Q923" s="17">
        <f t="shared" si="47"/>
        <v>243</v>
      </c>
      <c r="R923" s="17">
        <f t="shared" si="47"/>
        <v>1517</v>
      </c>
      <c r="S923" s="17">
        <f t="shared" si="47"/>
        <v>2257</v>
      </c>
    </row>
    <row r="924" spans="1:19">
      <c r="A924" s="9">
        <v>46150</v>
      </c>
      <c r="B924" s="9">
        <v>0</v>
      </c>
      <c r="C924" s="9">
        <v>0</v>
      </c>
      <c r="D924" s="9">
        <v>266</v>
      </c>
      <c r="E924" s="9">
        <v>1006</v>
      </c>
      <c r="F924" s="9">
        <v>0</v>
      </c>
      <c r="G924" s="9">
        <v>235</v>
      </c>
      <c r="H924" s="9">
        <v>1507</v>
      </c>
      <c r="I924" s="9">
        <v>2247</v>
      </c>
      <c r="K924" s="9">
        <f t="shared" si="48"/>
        <v>46175</v>
      </c>
      <c r="L924" s="17">
        <f t="shared" si="49"/>
        <v>0</v>
      </c>
      <c r="M924" s="17">
        <f t="shared" si="49"/>
        <v>0</v>
      </c>
      <c r="N924" s="17">
        <f t="shared" si="49"/>
        <v>266</v>
      </c>
      <c r="O924" s="17">
        <f t="shared" si="49"/>
        <v>1006</v>
      </c>
      <c r="P924" s="17">
        <f t="shared" si="47"/>
        <v>0</v>
      </c>
      <c r="Q924" s="17">
        <f t="shared" si="47"/>
        <v>235</v>
      </c>
      <c r="R924" s="17">
        <f t="shared" si="47"/>
        <v>1507</v>
      </c>
      <c r="S924" s="17">
        <f t="shared" si="47"/>
        <v>2247</v>
      </c>
    </row>
    <row r="925" spans="1:19">
      <c r="A925" s="9">
        <v>46200</v>
      </c>
      <c r="B925" s="9">
        <v>0</v>
      </c>
      <c r="C925" s="9">
        <v>0</v>
      </c>
      <c r="D925" s="9">
        <v>256</v>
      </c>
      <c r="E925" s="9">
        <v>996</v>
      </c>
      <c r="F925" s="9">
        <v>0</v>
      </c>
      <c r="G925" s="9">
        <v>227</v>
      </c>
      <c r="H925" s="9">
        <v>1496</v>
      </c>
      <c r="I925" s="9">
        <v>2236</v>
      </c>
      <c r="K925" s="9">
        <f t="shared" si="48"/>
        <v>46225</v>
      </c>
      <c r="L925" s="17">
        <f t="shared" si="49"/>
        <v>0</v>
      </c>
      <c r="M925" s="17">
        <f t="shared" si="49"/>
        <v>0</v>
      </c>
      <c r="N925" s="17">
        <f t="shared" si="49"/>
        <v>256</v>
      </c>
      <c r="O925" s="17">
        <f t="shared" si="49"/>
        <v>996</v>
      </c>
      <c r="P925" s="17">
        <f t="shared" si="47"/>
        <v>0</v>
      </c>
      <c r="Q925" s="17">
        <f t="shared" si="47"/>
        <v>227</v>
      </c>
      <c r="R925" s="17">
        <f t="shared" si="47"/>
        <v>1496</v>
      </c>
      <c r="S925" s="17">
        <f t="shared" si="47"/>
        <v>2236</v>
      </c>
    </row>
    <row r="926" spans="1:19">
      <c r="A926" s="9">
        <v>46250</v>
      </c>
      <c r="B926" s="9">
        <v>0</v>
      </c>
      <c r="C926" s="9">
        <v>0</v>
      </c>
      <c r="D926" s="9">
        <v>245</v>
      </c>
      <c r="E926" s="9">
        <v>985</v>
      </c>
      <c r="F926" s="9">
        <v>0</v>
      </c>
      <c r="G926" s="9">
        <v>219</v>
      </c>
      <c r="H926" s="9">
        <v>1486</v>
      </c>
      <c r="I926" s="9">
        <v>2226</v>
      </c>
      <c r="K926" s="9">
        <f t="shared" si="48"/>
        <v>46275</v>
      </c>
      <c r="L926" s="17">
        <f t="shared" si="49"/>
        <v>0</v>
      </c>
      <c r="M926" s="17">
        <f t="shared" si="49"/>
        <v>0</v>
      </c>
      <c r="N926" s="17">
        <f t="shared" si="49"/>
        <v>245</v>
      </c>
      <c r="O926" s="17">
        <f t="shared" si="49"/>
        <v>985</v>
      </c>
      <c r="P926" s="17">
        <f t="shared" si="47"/>
        <v>0</v>
      </c>
      <c r="Q926" s="17">
        <f t="shared" si="47"/>
        <v>219</v>
      </c>
      <c r="R926" s="17">
        <f t="shared" si="47"/>
        <v>1486</v>
      </c>
      <c r="S926" s="17">
        <f t="shared" si="47"/>
        <v>2226</v>
      </c>
    </row>
    <row r="927" spans="1:19">
      <c r="A927" s="9">
        <v>46300</v>
      </c>
      <c r="B927" s="9">
        <v>0</v>
      </c>
      <c r="C927" s="9">
        <v>0</v>
      </c>
      <c r="D927" s="9">
        <v>235</v>
      </c>
      <c r="E927" s="9">
        <v>975</v>
      </c>
      <c r="F927" s="9">
        <v>0</v>
      </c>
      <c r="G927" s="9">
        <v>211</v>
      </c>
      <c r="H927" s="9">
        <v>1475</v>
      </c>
      <c r="I927" s="9">
        <v>2215</v>
      </c>
      <c r="K927" s="9">
        <f t="shared" si="48"/>
        <v>46325</v>
      </c>
      <c r="L927" s="17">
        <f t="shared" si="49"/>
        <v>0</v>
      </c>
      <c r="M927" s="17">
        <f t="shared" si="49"/>
        <v>0</v>
      </c>
      <c r="N927" s="17">
        <f t="shared" si="49"/>
        <v>235</v>
      </c>
      <c r="O927" s="17">
        <f t="shared" si="49"/>
        <v>975</v>
      </c>
      <c r="P927" s="17">
        <f t="shared" si="47"/>
        <v>0</v>
      </c>
      <c r="Q927" s="17">
        <f t="shared" si="47"/>
        <v>211</v>
      </c>
      <c r="R927" s="17">
        <f t="shared" si="47"/>
        <v>1475</v>
      </c>
      <c r="S927" s="17">
        <f t="shared" si="47"/>
        <v>2215</v>
      </c>
    </row>
    <row r="928" spans="1:19">
      <c r="A928" s="9">
        <v>46350</v>
      </c>
      <c r="B928" s="9">
        <v>0</v>
      </c>
      <c r="C928" s="9">
        <v>0</v>
      </c>
      <c r="D928" s="9">
        <v>224</v>
      </c>
      <c r="E928" s="9">
        <v>964</v>
      </c>
      <c r="F928" s="9">
        <v>0</v>
      </c>
      <c r="G928" s="9">
        <v>203</v>
      </c>
      <c r="H928" s="9">
        <v>1465</v>
      </c>
      <c r="I928" s="9">
        <v>2205</v>
      </c>
      <c r="K928" s="9">
        <f t="shared" si="48"/>
        <v>46375</v>
      </c>
      <c r="L928" s="17">
        <f t="shared" si="49"/>
        <v>0</v>
      </c>
      <c r="M928" s="17">
        <f t="shared" si="49"/>
        <v>0</v>
      </c>
      <c r="N928" s="17">
        <f t="shared" si="49"/>
        <v>224</v>
      </c>
      <c r="O928" s="17">
        <f t="shared" si="49"/>
        <v>964</v>
      </c>
      <c r="P928" s="17">
        <f t="shared" si="47"/>
        <v>0</v>
      </c>
      <c r="Q928" s="17">
        <f t="shared" si="47"/>
        <v>203</v>
      </c>
      <c r="R928" s="17">
        <f t="shared" si="47"/>
        <v>1465</v>
      </c>
      <c r="S928" s="17">
        <f t="shared" si="47"/>
        <v>2205</v>
      </c>
    </row>
    <row r="929" spans="1:19">
      <c r="A929" s="9">
        <v>46400</v>
      </c>
      <c r="B929" s="9">
        <v>0</v>
      </c>
      <c r="C929" s="9">
        <v>0</v>
      </c>
      <c r="D929" s="9">
        <v>214</v>
      </c>
      <c r="E929" s="9">
        <v>954</v>
      </c>
      <c r="F929" s="9">
        <v>0</v>
      </c>
      <c r="G929" s="9">
        <v>195</v>
      </c>
      <c r="H929" s="9">
        <v>1454</v>
      </c>
      <c r="I929" s="9">
        <v>2194</v>
      </c>
      <c r="K929" s="9">
        <f t="shared" si="48"/>
        <v>46425</v>
      </c>
      <c r="L929" s="17">
        <f t="shared" si="49"/>
        <v>0</v>
      </c>
      <c r="M929" s="17">
        <f t="shared" si="49"/>
        <v>0</v>
      </c>
      <c r="N929" s="17">
        <f t="shared" si="49"/>
        <v>214</v>
      </c>
      <c r="O929" s="17">
        <f t="shared" si="49"/>
        <v>954</v>
      </c>
      <c r="P929" s="17">
        <f t="shared" si="47"/>
        <v>0</v>
      </c>
      <c r="Q929" s="17">
        <f t="shared" si="47"/>
        <v>195</v>
      </c>
      <c r="R929" s="17">
        <f t="shared" si="47"/>
        <v>1454</v>
      </c>
      <c r="S929" s="17">
        <f t="shared" si="47"/>
        <v>2194</v>
      </c>
    </row>
    <row r="930" spans="1:19">
      <c r="A930" s="9">
        <v>46450</v>
      </c>
      <c r="B930" s="9">
        <v>0</v>
      </c>
      <c r="C930" s="9">
        <v>0</v>
      </c>
      <c r="D930" s="9">
        <v>203</v>
      </c>
      <c r="E930" s="9">
        <v>943</v>
      </c>
      <c r="F930" s="9">
        <v>0</v>
      </c>
      <c r="G930" s="9">
        <v>187</v>
      </c>
      <c r="H930" s="9">
        <v>1444</v>
      </c>
      <c r="I930" s="9">
        <v>2184</v>
      </c>
      <c r="K930" s="9">
        <f t="shared" si="48"/>
        <v>46475</v>
      </c>
      <c r="L930" s="17">
        <f t="shared" si="49"/>
        <v>0</v>
      </c>
      <c r="M930" s="17">
        <f t="shared" si="49"/>
        <v>0</v>
      </c>
      <c r="N930" s="17">
        <f t="shared" si="49"/>
        <v>203</v>
      </c>
      <c r="O930" s="17">
        <f t="shared" si="49"/>
        <v>943</v>
      </c>
      <c r="P930" s="17">
        <f t="shared" si="47"/>
        <v>0</v>
      </c>
      <c r="Q930" s="17">
        <f t="shared" si="47"/>
        <v>187</v>
      </c>
      <c r="R930" s="17">
        <f t="shared" si="47"/>
        <v>1444</v>
      </c>
      <c r="S930" s="17">
        <f t="shared" si="47"/>
        <v>2184</v>
      </c>
    </row>
    <row r="931" spans="1:19">
      <c r="A931" s="9">
        <v>46500</v>
      </c>
      <c r="B931" s="9">
        <v>0</v>
      </c>
      <c r="C931" s="9">
        <v>0</v>
      </c>
      <c r="D931" s="9">
        <v>193</v>
      </c>
      <c r="E931" s="9">
        <v>933</v>
      </c>
      <c r="F931" s="9">
        <v>0</v>
      </c>
      <c r="G931" s="9">
        <v>179</v>
      </c>
      <c r="H931" s="9">
        <v>1433</v>
      </c>
      <c r="I931" s="9">
        <v>2173</v>
      </c>
      <c r="K931" s="9">
        <f t="shared" si="48"/>
        <v>46525</v>
      </c>
      <c r="L931" s="17">
        <f t="shared" si="49"/>
        <v>0</v>
      </c>
      <c r="M931" s="17">
        <f t="shared" si="49"/>
        <v>0</v>
      </c>
      <c r="N931" s="17">
        <f t="shared" si="49"/>
        <v>193</v>
      </c>
      <c r="O931" s="17">
        <f t="shared" si="49"/>
        <v>933</v>
      </c>
      <c r="P931" s="17">
        <f t="shared" si="47"/>
        <v>0</v>
      </c>
      <c r="Q931" s="17">
        <f t="shared" si="47"/>
        <v>179</v>
      </c>
      <c r="R931" s="17">
        <f t="shared" si="47"/>
        <v>1433</v>
      </c>
      <c r="S931" s="17">
        <f t="shared" si="47"/>
        <v>2173</v>
      </c>
    </row>
    <row r="932" spans="1:19">
      <c r="A932" s="9">
        <v>46550</v>
      </c>
      <c r="B932" s="9">
        <v>0</v>
      </c>
      <c r="C932" s="9">
        <v>0</v>
      </c>
      <c r="D932" s="9">
        <v>182</v>
      </c>
      <c r="E932" s="9">
        <v>922</v>
      </c>
      <c r="F932" s="9">
        <v>0</v>
      </c>
      <c r="G932" s="9">
        <v>171</v>
      </c>
      <c r="H932" s="9">
        <v>1423</v>
      </c>
      <c r="I932" s="9">
        <v>2163</v>
      </c>
      <c r="K932" s="9">
        <f t="shared" si="48"/>
        <v>46575</v>
      </c>
      <c r="L932" s="17">
        <f t="shared" si="49"/>
        <v>0</v>
      </c>
      <c r="M932" s="17">
        <f t="shared" si="49"/>
        <v>0</v>
      </c>
      <c r="N932" s="17">
        <f t="shared" si="49"/>
        <v>182</v>
      </c>
      <c r="O932" s="17">
        <f t="shared" si="49"/>
        <v>922</v>
      </c>
      <c r="P932" s="17">
        <f t="shared" si="47"/>
        <v>0</v>
      </c>
      <c r="Q932" s="17">
        <f t="shared" si="47"/>
        <v>171</v>
      </c>
      <c r="R932" s="17">
        <f t="shared" si="47"/>
        <v>1423</v>
      </c>
      <c r="S932" s="17">
        <f t="shared" si="47"/>
        <v>2163</v>
      </c>
    </row>
    <row r="933" spans="1:19">
      <c r="A933" s="9">
        <v>46600</v>
      </c>
      <c r="B933" s="9">
        <v>0</v>
      </c>
      <c r="C933" s="9">
        <v>0</v>
      </c>
      <c r="D933" s="9">
        <v>172</v>
      </c>
      <c r="E933" s="9">
        <v>912</v>
      </c>
      <c r="F933" s="9">
        <v>0</v>
      </c>
      <c r="G933" s="9">
        <v>163</v>
      </c>
      <c r="H933" s="9">
        <v>1412</v>
      </c>
      <c r="I933" s="9">
        <v>2152</v>
      </c>
      <c r="K933" s="9">
        <f t="shared" si="48"/>
        <v>46625</v>
      </c>
      <c r="L933" s="17">
        <f t="shared" si="49"/>
        <v>0</v>
      </c>
      <c r="M933" s="17">
        <f t="shared" si="49"/>
        <v>0</v>
      </c>
      <c r="N933" s="17">
        <f t="shared" si="49"/>
        <v>172</v>
      </c>
      <c r="O933" s="17">
        <f t="shared" si="49"/>
        <v>912</v>
      </c>
      <c r="P933" s="17">
        <f t="shared" si="47"/>
        <v>0</v>
      </c>
      <c r="Q933" s="17">
        <f t="shared" si="47"/>
        <v>163</v>
      </c>
      <c r="R933" s="17">
        <f t="shared" si="47"/>
        <v>1412</v>
      </c>
      <c r="S933" s="17">
        <f t="shared" si="47"/>
        <v>2152</v>
      </c>
    </row>
    <row r="934" spans="1:19">
      <c r="A934" s="9">
        <v>46650</v>
      </c>
      <c r="B934" s="9">
        <v>0</v>
      </c>
      <c r="C934" s="9">
        <v>0</v>
      </c>
      <c r="D934" s="9">
        <v>161</v>
      </c>
      <c r="E934" s="9">
        <v>901</v>
      </c>
      <c r="F934" s="9">
        <v>0</v>
      </c>
      <c r="G934" s="9">
        <v>155</v>
      </c>
      <c r="H934" s="9">
        <v>1402</v>
      </c>
      <c r="I934" s="9">
        <v>2142</v>
      </c>
      <c r="K934" s="9">
        <f t="shared" si="48"/>
        <v>46675</v>
      </c>
      <c r="L934" s="17">
        <f t="shared" si="49"/>
        <v>0</v>
      </c>
      <c r="M934" s="17">
        <f t="shared" si="49"/>
        <v>0</v>
      </c>
      <c r="N934" s="17">
        <f t="shared" si="49"/>
        <v>161</v>
      </c>
      <c r="O934" s="17">
        <f t="shared" si="49"/>
        <v>901</v>
      </c>
      <c r="P934" s="17">
        <f t="shared" si="47"/>
        <v>0</v>
      </c>
      <c r="Q934" s="17">
        <f t="shared" si="47"/>
        <v>155</v>
      </c>
      <c r="R934" s="17">
        <f t="shared" si="47"/>
        <v>1402</v>
      </c>
      <c r="S934" s="17">
        <f t="shared" si="47"/>
        <v>2142</v>
      </c>
    </row>
    <row r="935" spans="1:19">
      <c r="A935" s="9">
        <v>46700</v>
      </c>
      <c r="B935" s="9">
        <v>0</v>
      </c>
      <c r="C935" s="9">
        <v>0</v>
      </c>
      <c r="D935" s="9">
        <v>151</v>
      </c>
      <c r="E935" s="9">
        <v>891</v>
      </c>
      <c r="F935" s="9">
        <v>0</v>
      </c>
      <c r="G935" s="9">
        <v>147</v>
      </c>
      <c r="H935" s="9">
        <v>1391</v>
      </c>
      <c r="I935" s="9">
        <v>2131</v>
      </c>
      <c r="K935" s="9">
        <f t="shared" si="48"/>
        <v>46725</v>
      </c>
      <c r="L935" s="17">
        <f t="shared" si="49"/>
        <v>0</v>
      </c>
      <c r="M935" s="17">
        <f t="shared" si="49"/>
        <v>0</v>
      </c>
      <c r="N935" s="17">
        <f t="shared" si="49"/>
        <v>151</v>
      </c>
      <c r="O935" s="17">
        <f t="shared" si="49"/>
        <v>891</v>
      </c>
      <c r="P935" s="17">
        <f t="shared" si="47"/>
        <v>0</v>
      </c>
      <c r="Q935" s="17">
        <f t="shared" si="47"/>
        <v>147</v>
      </c>
      <c r="R935" s="17">
        <f t="shared" si="47"/>
        <v>1391</v>
      </c>
      <c r="S935" s="17">
        <f t="shared" si="47"/>
        <v>2131</v>
      </c>
    </row>
    <row r="936" spans="1:19">
      <c r="A936" s="9">
        <v>46750</v>
      </c>
      <c r="B936" s="9">
        <v>0</v>
      </c>
      <c r="C936" s="9">
        <v>0</v>
      </c>
      <c r="D936" s="9">
        <v>140</v>
      </c>
      <c r="E936" s="9">
        <v>880</v>
      </c>
      <c r="F936" s="9">
        <v>0</v>
      </c>
      <c r="G936" s="9">
        <v>139</v>
      </c>
      <c r="H936" s="9">
        <v>1381</v>
      </c>
      <c r="I936" s="9">
        <v>2121</v>
      </c>
      <c r="K936" s="9">
        <f t="shared" si="48"/>
        <v>46775</v>
      </c>
      <c r="L936" s="17">
        <f t="shared" si="49"/>
        <v>0</v>
      </c>
      <c r="M936" s="17">
        <f t="shared" si="49"/>
        <v>0</v>
      </c>
      <c r="N936" s="17">
        <f t="shared" si="49"/>
        <v>140</v>
      </c>
      <c r="O936" s="17">
        <f t="shared" si="49"/>
        <v>880</v>
      </c>
      <c r="P936" s="17">
        <f t="shared" si="47"/>
        <v>0</v>
      </c>
      <c r="Q936" s="17">
        <f t="shared" si="47"/>
        <v>139</v>
      </c>
      <c r="R936" s="17">
        <f t="shared" si="47"/>
        <v>1381</v>
      </c>
      <c r="S936" s="17">
        <f t="shared" si="47"/>
        <v>2121</v>
      </c>
    </row>
    <row r="937" spans="1:19">
      <c r="A937" s="9">
        <v>46800</v>
      </c>
      <c r="B937" s="9">
        <v>0</v>
      </c>
      <c r="C937" s="9">
        <v>0</v>
      </c>
      <c r="D937" s="9">
        <v>130</v>
      </c>
      <c r="E937" s="9">
        <v>870</v>
      </c>
      <c r="F937" s="9">
        <v>0</v>
      </c>
      <c r="G937" s="9">
        <v>131</v>
      </c>
      <c r="H937" s="9">
        <v>1370</v>
      </c>
      <c r="I937" s="9">
        <v>2110</v>
      </c>
      <c r="K937" s="9">
        <f t="shared" si="48"/>
        <v>46825</v>
      </c>
      <c r="L937" s="17">
        <f t="shared" si="49"/>
        <v>0</v>
      </c>
      <c r="M937" s="17">
        <f t="shared" si="49"/>
        <v>0</v>
      </c>
      <c r="N937" s="17">
        <f t="shared" si="49"/>
        <v>130</v>
      </c>
      <c r="O937" s="17">
        <f t="shared" si="49"/>
        <v>870</v>
      </c>
      <c r="P937" s="17">
        <f t="shared" si="47"/>
        <v>0</v>
      </c>
      <c r="Q937" s="17">
        <f t="shared" si="47"/>
        <v>131</v>
      </c>
      <c r="R937" s="17">
        <f t="shared" si="47"/>
        <v>1370</v>
      </c>
      <c r="S937" s="17">
        <f t="shared" si="47"/>
        <v>2110</v>
      </c>
    </row>
    <row r="938" spans="1:19">
      <c r="A938" s="9">
        <v>46850</v>
      </c>
      <c r="B938" s="9">
        <v>0</v>
      </c>
      <c r="C938" s="9">
        <v>0</v>
      </c>
      <c r="D938" s="9">
        <v>119</v>
      </c>
      <c r="E938" s="9">
        <v>859</v>
      </c>
      <c r="F938" s="9">
        <v>0</v>
      </c>
      <c r="G938" s="9">
        <v>123</v>
      </c>
      <c r="H938" s="9">
        <v>1359</v>
      </c>
      <c r="I938" s="9">
        <v>2099</v>
      </c>
      <c r="K938" s="9">
        <f t="shared" si="48"/>
        <v>46875</v>
      </c>
      <c r="L938" s="17">
        <f t="shared" si="49"/>
        <v>0</v>
      </c>
      <c r="M938" s="17">
        <f t="shared" si="49"/>
        <v>0</v>
      </c>
      <c r="N938" s="17">
        <f t="shared" si="49"/>
        <v>119</v>
      </c>
      <c r="O938" s="17">
        <f t="shared" si="49"/>
        <v>859</v>
      </c>
      <c r="P938" s="17">
        <f t="shared" si="47"/>
        <v>0</v>
      </c>
      <c r="Q938" s="17">
        <f t="shared" si="47"/>
        <v>123</v>
      </c>
      <c r="R938" s="17">
        <f t="shared" si="47"/>
        <v>1359</v>
      </c>
      <c r="S938" s="17">
        <f t="shared" si="47"/>
        <v>2099</v>
      </c>
    </row>
    <row r="939" spans="1:19">
      <c r="A939" s="9">
        <v>46900</v>
      </c>
      <c r="B939" s="9">
        <v>0</v>
      </c>
      <c r="C939" s="9">
        <v>0</v>
      </c>
      <c r="D939" s="9">
        <v>108</v>
      </c>
      <c r="E939" s="9">
        <v>848</v>
      </c>
      <c r="F939" s="9">
        <v>0</v>
      </c>
      <c r="G939" s="9">
        <v>115</v>
      </c>
      <c r="H939" s="9">
        <v>1349</v>
      </c>
      <c r="I939" s="9">
        <v>2089</v>
      </c>
      <c r="K939" s="9">
        <f t="shared" si="48"/>
        <v>46925</v>
      </c>
      <c r="L939" s="17">
        <f t="shared" si="49"/>
        <v>0</v>
      </c>
      <c r="M939" s="17">
        <f t="shared" si="49"/>
        <v>0</v>
      </c>
      <c r="N939" s="17">
        <f t="shared" si="49"/>
        <v>108</v>
      </c>
      <c r="O939" s="17">
        <f t="shared" si="49"/>
        <v>848</v>
      </c>
      <c r="P939" s="17">
        <f t="shared" si="47"/>
        <v>0</v>
      </c>
      <c r="Q939" s="17">
        <f t="shared" si="47"/>
        <v>115</v>
      </c>
      <c r="R939" s="17">
        <f t="shared" si="47"/>
        <v>1349</v>
      </c>
      <c r="S939" s="17">
        <f t="shared" si="47"/>
        <v>2089</v>
      </c>
    </row>
    <row r="940" spans="1:19">
      <c r="A940" s="9">
        <v>46950</v>
      </c>
      <c r="B940" s="9">
        <v>0</v>
      </c>
      <c r="C940" s="9">
        <v>0</v>
      </c>
      <c r="D940" s="9">
        <v>98</v>
      </c>
      <c r="E940" s="9">
        <v>838</v>
      </c>
      <c r="F940" s="9">
        <v>0</v>
      </c>
      <c r="G940" s="9">
        <v>107</v>
      </c>
      <c r="H940" s="9">
        <v>1338</v>
      </c>
      <c r="I940" s="9">
        <v>2078</v>
      </c>
      <c r="K940" s="9">
        <f t="shared" si="48"/>
        <v>46975</v>
      </c>
      <c r="L940" s="17">
        <f t="shared" si="49"/>
        <v>0</v>
      </c>
      <c r="M940" s="17">
        <f t="shared" si="49"/>
        <v>0</v>
      </c>
      <c r="N940" s="17">
        <f t="shared" si="49"/>
        <v>98</v>
      </c>
      <c r="O940" s="17">
        <f t="shared" si="49"/>
        <v>838</v>
      </c>
      <c r="P940" s="17">
        <f t="shared" si="47"/>
        <v>0</v>
      </c>
      <c r="Q940" s="17">
        <f t="shared" si="47"/>
        <v>107</v>
      </c>
      <c r="R940" s="17">
        <f t="shared" si="47"/>
        <v>1338</v>
      </c>
      <c r="S940" s="17">
        <f t="shared" si="47"/>
        <v>2078</v>
      </c>
    </row>
    <row r="941" spans="1:19">
      <c r="A941" s="9">
        <v>47000</v>
      </c>
      <c r="B941" s="9">
        <v>0</v>
      </c>
      <c r="C941" s="9">
        <v>0</v>
      </c>
      <c r="D941" s="9">
        <v>87</v>
      </c>
      <c r="E941" s="9">
        <v>827</v>
      </c>
      <c r="F941" s="9">
        <v>0</v>
      </c>
      <c r="G941" s="9">
        <v>99</v>
      </c>
      <c r="H941" s="9">
        <v>1328</v>
      </c>
      <c r="I941" s="9">
        <v>2068</v>
      </c>
      <c r="K941" s="9">
        <f t="shared" si="48"/>
        <v>47025</v>
      </c>
      <c r="L941" s="17">
        <f t="shared" si="49"/>
        <v>0</v>
      </c>
      <c r="M941" s="17">
        <f t="shared" si="49"/>
        <v>0</v>
      </c>
      <c r="N941" s="17">
        <f t="shared" si="49"/>
        <v>87</v>
      </c>
      <c r="O941" s="17">
        <f t="shared" si="49"/>
        <v>827</v>
      </c>
      <c r="P941" s="17">
        <f t="shared" si="47"/>
        <v>0</v>
      </c>
      <c r="Q941" s="17">
        <f t="shared" si="47"/>
        <v>99</v>
      </c>
      <c r="R941" s="17">
        <f t="shared" si="47"/>
        <v>1328</v>
      </c>
      <c r="S941" s="17">
        <f t="shared" si="47"/>
        <v>2068</v>
      </c>
    </row>
    <row r="942" spans="1:19">
      <c r="A942" s="9">
        <v>47050</v>
      </c>
      <c r="B942" s="9">
        <v>0</v>
      </c>
      <c r="C942" s="9">
        <v>0</v>
      </c>
      <c r="D942" s="9">
        <v>77</v>
      </c>
      <c r="E942" s="9">
        <v>817</v>
      </c>
      <c r="F942" s="9">
        <v>0</v>
      </c>
      <c r="G942" s="9">
        <v>91</v>
      </c>
      <c r="H942" s="9">
        <v>1317</v>
      </c>
      <c r="I942" s="9">
        <v>2057</v>
      </c>
      <c r="K942" s="9">
        <f t="shared" si="48"/>
        <v>47075</v>
      </c>
      <c r="L942" s="17">
        <f t="shared" si="49"/>
        <v>0</v>
      </c>
      <c r="M942" s="17">
        <f t="shared" si="49"/>
        <v>0</v>
      </c>
      <c r="N942" s="17">
        <f t="shared" si="49"/>
        <v>77</v>
      </c>
      <c r="O942" s="17">
        <f t="shared" si="49"/>
        <v>817</v>
      </c>
      <c r="P942" s="17">
        <f t="shared" si="47"/>
        <v>0</v>
      </c>
      <c r="Q942" s="17">
        <f t="shared" si="47"/>
        <v>91</v>
      </c>
      <c r="R942" s="17">
        <f t="shared" si="47"/>
        <v>1317</v>
      </c>
      <c r="S942" s="17">
        <f t="shared" si="47"/>
        <v>2057</v>
      </c>
    </row>
    <row r="943" spans="1:19">
      <c r="A943" s="9">
        <v>47100</v>
      </c>
      <c r="B943" s="9">
        <v>0</v>
      </c>
      <c r="C943" s="9">
        <v>0</v>
      </c>
      <c r="D943" s="9">
        <v>66</v>
      </c>
      <c r="E943" s="9">
        <v>806</v>
      </c>
      <c r="F943" s="9">
        <v>0</v>
      </c>
      <c r="G943" s="9">
        <v>83</v>
      </c>
      <c r="H943" s="9">
        <v>1307</v>
      </c>
      <c r="I943" s="9">
        <v>2047</v>
      </c>
      <c r="K943" s="9">
        <f t="shared" si="48"/>
        <v>47125</v>
      </c>
      <c r="L943" s="17">
        <f t="shared" si="49"/>
        <v>0</v>
      </c>
      <c r="M943" s="17">
        <f t="shared" si="49"/>
        <v>0</v>
      </c>
      <c r="N943" s="17">
        <f t="shared" si="49"/>
        <v>66</v>
      </c>
      <c r="O943" s="17">
        <f t="shared" si="49"/>
        <v>806</v>
      </c>
      <c r="P943" s="17">
        <f t="shared" si="47"/>
        <v>0</v>
      </c>
      <c r="Q943" s="17">
        <f t="shared" si="47"/>
        <v>83</v>
      </c>
      <c r="R943" s="17">
        <f t="shared" si="47"/>
        <v>1307</v>
      </c>
      <c r="S943" s="17">
        <f t="shared" ref="S943:S1006" si="50">ROUND(IF($K943&lt;0,0,IF($K943&lt;AB$1,AB$2*$K943,IF($K943&lt;AB$4,AB$3,IF($K943&lt;AB$6,AB$3-AB$5*($K943-AB$4),0)))),0)</f>
        <v>2047</v>
      </c>
    </row>
    <row r="944" spans="1:19">
      <c r="A944" s="9">
        <v>47150</v>
      </c>
      <c r="B944" s="9">
        <v>0</v>
      </c>
      <c r="C944" s="9">
        <v>0</v>
      </c>
      <c r="D944" s="9">
        <v>56</v>
      </c>
      <c r="E944" s="9">
        <v>796</v>
      </c>
      <c r="F944" s="9">
        <v>0</v>
      </c>
      <c r="G944" s="9">
        <v>75</v>
      </c>
      <c r="H944" s="9">
        <v>1296</v>
      </c>
      <c r="I944" s="9">
        <v>2036</v>
      </c>
      <c r="K944" s="9">
        <f t="shared" si="48"/>
        <v>47175</v>
      </c>
      <c r="L944" s="17">
        <f t="shared" si="49"/>
        <v>0</v>
      </c>
      <c r="M944" s="17">
        <f t="shared" si="49"/>
        <v>0</v>
      </c>
      <c r="N944" s="17">
        <f t="shared" si="49"/>
        <v>56</v>
      </c>
      <c r="O944" s="17">
        <f t="shared" si="49"/>
        <v>796</v>
      </c>
      <c r="P944" s="17">
        <f t="shared" si="49"/>
        <v>0</v>
      </c>
      <c r="Q944" s="17">
        <f t="shared" si="49"/>
        <v>75</v>
      </c>
      <c r="R944" s="17">
        <f t="shared" si="49"/>
        <v>1296</v>
      </c>
      <c r="S944" s="17">
        <f t="shared" si="50"/>
        <v>2036</v>
      </c>
    </row>
    <row r="945" spans="1:19">
      <c r="A945" s="9">
        <v>47200</v>
      </c>
      <c r="B945" s="9">
        <v>0</v>
      </c>
      <c r="C945" s="9">
        <v>0</v>
      </c>
      <c r="D945" s="9">
        <v>45</v>
      </c>
      <c r="E945" s="9">
        <v>785</v>
      </c>
      <c r="F945" s="9">
        <v>0</v>
      </c>
      <c r="G945" s="9">
        <v>67</v>
      </c>
      <c r="H945" s="9">
        <v>1286</v>
      </c>
      <c r="I945" s="9">
        <v>2026</v>
      </c>
      <c r="K945" s="9">
        <f t="shared" si="48"/>
        <v>47225</v>
      </c>
      <c r="L945" s="17">
        <f t="shared" si="49"/>
        <v>0</v>
      </c>
      <c r="M945" s="17">
        <f t="shared" si="49"/>
        <v>0</v>
      </c>
      <c r="N945" s="17">
        <f t="shared" si="49"/>
        <v>45</v>
      </c>
      <c r="O945" s="17">
        <f t="shared" si="49"/>
        <v>785</v>
      </c>
      <c r="P945" s="17">
        <f t="shared" si="49"/>
        <v>0</v>
      </c>
      <c r="Q945" s="17">
        <f t="shared" si="49"/>
        <v>67</v>
      </c>
      <c r="R945" s="17">
        <f t="shared" si="49"/>
        <v>1286</v>
      </c>
      <c r="S945" s="17">
        <f t="shared" si="50"/>
        <v>2026</v>
      </c>
    </row>
    <row r="946" spans="1:19">
      <c r="A946" s="9">
        <v>47250</v>
      </c>
      <c r="B946" s="9">
        <v>0</v>
      </c>
      <c r="C946" s="9">
        <v>0</v>
      </c>
      <c r="D946" s="9">
        <v>35</v>
      </c>
      <c r="E946" s="9">
        <v>775</v>
      </c>
      <c r="F946" s="9">
        <v>0</v>
      </c>
      <c r="G946" s="9">
        <v>59</v>
      </c>
      <c r="H946" s="9">
        <v>1275</v>
      </c>
      <c r="I946" s="9">
        <v>2015</v>
      </c>
      <c r="K946" s="9">
        <f t="shared" si="48"/>
        <v>47275</v>
      </c>
      <c r="L946" s="17">
        <f t="shared" si="49"/>
        <v>0</v>
      </c>
      <c r="M946" s="17">
        <f t="shared" si="49"/>
        <v>0</v>
      </c>
      <c r="N946" s="17">
        <f t="shared" si="49"/>
        <v>35</v>
      </c>
      <c r="O946" s="17">
        <f t="shared" si="49"/>
        <v>775</v>
      </c>
      <c r="P946" s="17">
        <f t="shared" si="49"/>
        <v>0</v>
      </c>
      <c r="Q946" s="17">
        <f t="shared" si="49"/>
        <v>59</v>
      </c>
      <c r="R946" s="17">
        <f t="shared" si="49"/>
        <v>1275</v>
      </c>
      <c r="S946" s="17">
        <f t="shared" si="50"/>
        <v>2015</v>
      </c>
    </row>
    <row r="947" spans="1:19">
      <c r="A947" s="9">
        <v>47300</v>
      </c>
      <c r="B947" s="9">
        <v>0</v>
      </c>
      <c r="C947" s="9">
        <v>0</v>
      </c>
      <c r="D947" s="9">
        <v>24</v>
      </c>
      <c r="E947" s="9">
        <v>764</v>
      </c>
      <c r="F947" s="9">
        <v>0</v>
      </c>
      <c r="G947" s="9">
        <v>51</v>
      </c>
      <c r="H947" s="9">
        <v>1265</v>
      </c>
      <c r="I947" s="9">
        <v>2005</v>
      </c>
      <c r="K947" s="9">
        <f t="shared" si="48"/>
        <v>47325</v>
      </c>
      <c r="L947" s="17">
        <f t="shared" si="49"/>
        <v>0</v>
      </c>
      <c r="M947" s="17">
        <f t="shared" si="49"/>
        <v>0</v>
      </c>
      <c r="N947" s="17">
        <f t="shared" si="49"/>
        <v>24</v>
      </c>
      <c r="O947" s="17">
        <f t="shared" si="49"/>
        <v>764</v>
      </c>
      <c r="P947" s="17">
        <f t="shared" si="49"/>
        <v>0</v>
      </c>
      <c r="Q947" s="17">
        <f t="shared" si="49"/>
        <v>51</v>
      </c>
      <c r="R947" s="17">
        <f t="shared" si="49"/>
        <v>1265</v>
      </c>
      <c r="S947" s="17">
        <f t="shared" si="50"/>
        <v>2005</v>
      </c>
    </row>
    <row r="948" spans="1:19">
      <c r="A948" s="9">
        <v>47350</v>
      </c>
      <c r="B948" s="9">
        <v>0</v>
      </c>
      <c r="C948" s="9">
        <v>0</v>
      </c>
      <c r="D948" s="9">
        <v>14</v>
      </c>
      <c r="E948" s="9">
        <v>754</v>
      </c>
      <c r="F948" s="9">
        <v>0</v>
      </c>
      <c r="G948" s="9">
        <v>43</v>
      </c>
      <c r="H948" s="9">
        <v>1254</v>
      </c>
      <c r="I948" s="9">
        <v>1994</v>
      </c>
      <c r="K948" s="9">
        <f t="shared" si="48"/>
        <v>47375</v>
      </c>
      <c r="L948" s="17">
        <f t="shared" si="49"/>
        <v>0</v>
      </c>
      <c r="M948" s="17">
        <f t="shared" si="49"/>
        <v>0</v>
      </c>
      <c r="N948" s="17">
        <f t="shared" si="49"/>
        <v>14</v>
      </c>
      <c r="O948" s="17">
        <f t="shared" si="49"/>
        <v>754</v>
      </c>
      <c r="P948" s="17">
        <f t="shared" si="49"/>
        <v>0</v>
      </c>
      <c r="Q948" s="17">
        <f t="shared" si="49"/>
        <v>43</v>
      </c>
      <c r="R948" s="17">
        <f t="shared" si="49"/>
        <v>1254</v>
      </c>
      <c r="S948" s="17">
        <f t="shared" si="50"/>
        <v>1994</v>
      </c>
    </row>
    <row r="949" spans="1:19">
      <c r="A949" s="9">
        <v>47400</v>
      </c>
      <c r="B949" s="9">
        <v>0</v>
      </c>
      <c r="C949" s="9">
        <v>0</v>
      </c>
      <c r="D949" s="9">
        <v>4</v>
      </c>
      <c r="E949" s="9">
        <v>743</v>
      </c>
      <c r="F949" s="9">
        <v>0</v>
      </c>
      <c r="G949" s="9">
        <v>35</v>
      </c>
      <c r="H949" s="9">
        <v>1244</v>
      </c>
      <c r="I949" s="9">
        <v>1984</v>
      </c>
      <c r="K949" s="9">
        <f t="shared" si="48"/>
        <v>47425</v>
      </c>
      <c r="L949" s="17">
        <f t="shared" si="49"/>
        <v>0</v>
      </c>
      <c r="M949" s="17">
        <f t="shared" si="49"/>
        <v>0</v>
      </c>
      <c r="N949" s="17">
        <f t="shared" si="49"/>
        <v>3</v>
      </c>
      <c r="O949" s="17">
        <f t="shared" si="49"/>
        <v>743</v>
      </c>
      <c r="P949" s="17">
        <f t="shared" si="49"/>
        <v>0</v>
      </c>
      <c r="Q949" s="17">
        <f t="shared" si="49"/>
        <v>35</v>
      </c>
      <c r="R949" s="17">
        <f t="shared" si="49"/>
        <v>1244</v>
      </c>
      <c r="S949" s="17">
        <f t="shared" si="50"/>
        <v>1984</v>
      </c>
    </row>
    <row r="950" spans="1:19">
      <c r="A950" s="9">
        <v>47450</v>
      </c>
      <c r="B950" s="9">
        <v>0</v>
      </c>
      <c r="C950" s="9">
        <v>0</v>
      </c>
      <c r="D950" s="9">
        <v>0</v>
      </c>
      <c r="E950" s="9">
        <v>733</v>
      </c>
      <c r="F950" s="9">
        <v>0</v>
      </c>
      <c r="G950" s="9">
        <v>27</v>
      </c>
      <c r="H950" s="9">
        <v>1233</v>
      </c>
      <c r="I950" s="9">
        <v>1973</v>
      </c>
      <c r="K950" s="9">
        <f t="shared" si="48"/>
        <v>47475</v>
      </c>
      <c r="L950" s="17">
        <f t="shared" si="49"/>
        <v>0</v>
      </c>
      <c r="M950" s="17">
        <f t="shared" si="49"/>
        <v>0</v>
      </c>
      <c r="N950" s="17">
        <f t="shared" si="49"/>
        <v>0</v>
      </c>
      <c r="O950" s="17">
        <f t="shared" si="49"/>
        <v>733</v>
      </c>
      <c r="P950" s="17">
        <f t="shared" si="49"/>
        <v>0</v>
      </c>
      <c r="Q950" s="17">
        <f t="shared" si="49"/>
        <v>27</v>
      </c>
      <c r="R950" s="17">
        <f t="shared" si="49"/>
        <v>1233</v>
      </c>
      <c r="S950" s="17">
        <f t="shared" si="50"/>
        <v>1973</v>
      </c>
    </row>
    <row r="951" spans="1:19">
      <c r="A951" s="9">
        <v>47500</v>
      </c>
      <c r="B951" s="9">
        <v>0</v>
      </c>
      <c r="C951" s="9">
        <v>0</v>
      </c>
      <c r="D951" s="9">
        <v>0</v>
      </c>
      <c r="E951" s="9">
        <v>722</v>
      </c>
      <c r="F951" s="9">
        <v>0</v>
      </c>
      <c r="G951" s="9">
        <v>19</v>
      </c>
      <c r="H951" s="9">
        <v>1223</v>
      </c>
      <c r="I951" s="9">
        <v>1963</v>
      </c>
      <c r="K951" s="9">
        <f t="shared" si="48"/>
        <v>47525</v>
      </c>
      <c r="L951" s="17">
        <f t="shared" si="49"/>
        <v>0</v>
      </c>
      <c r="M951" s="17">
        <f t="shared" si="49"/>
        <v>0</v>
      </c>
      <c r="N951" s="17">
        <f t="shared" si="49"/>
        <v>0</v>
      </c>
      <c r="O951" s="17">
        <f t="shared" si="49"/>
        <v>722</v>
      </c>
      <c r="P951" s="17">
        <f t="shared" si="49"/>
        <v>0</v>
      </c>
      <c r="Q951" s="17">
        <f t="shared" si="49"/>
        <v>19</v>
      </c>
      <c r="R951" s="17">
        <f t="shared" si="49"/>
        <v>1223</v>
      </c>
      <c r="S951" s="17">
        <f t="shared" si="50"/>
        <v>1963</v>
      </c>
    </row>
    <row r="952" spans="1:19">
      <c r="A952" s="9">
        <v>47550</v>
      </c>
      <c r="B952" s="9">
        <v>0</v>
      </c>
      <c r="C952" s="9">
        <v>0</v>
      </c>
      <c r="D952" s="9">
        <v>0</v>
      </c>
      <c r="E952" s="9">
        <v>712</v>
      </c>
      <c r="F952" s="9">
        <v>0</v>
      </c>
      <c r="G952" s="9">
        <v>11</v>
      </c>
      <c r="H952" s="9">
        <v>1212</v>
      </c>
      <c r="I952" s="9">
        <v>1952</v>
      </c>
      <c r="K952" s="9">
        <f t="shared" si="48"/>
        <v>47575</v>
      </c>
      <c r="L952" s="17">
        <f t="shared" si="49"/>
        <v>0</v>
      </c>
      <c r="M952" s="17">
        <f t="shared" si="49"/>
        <v>0</v>
      </c>
      <c r="N952" s="17">
        <f t="shared" si="49"/>
        <v>0</v>
      </c>
      <c r="O952" s="17">
        <f t="shared" si="49"/>
        <v>712</v>
      </c>
      <c r="P952" s="17">
        <f t="shared" si="49"/>
        <v>0</v>
      </c>
      <c r="Q952" s="17">
        <f t="shared" si="49"/>
        <v>11</v>
      </c>
      <c r="R952" s="17">
        <f t="shared" si="49"/>
        <v>1212</v>
      </c>
      <c r="S952" s="17">
        <f t="shared" si="50"/>
        <v>1952</v>
      </c>
    </row>
    <row r="953" spans="1:19">
      <c r="A953" s="9">
        <v>47600</v>
      </c>
      <c r="B953" s="9">
        <v>0</v>
      </c>
      <c r="C953" s="9">
        <v>0</v>
      </c>
      <c r="D953" s="9">
        <v>0</v>
      </c>
      <c r="E953" s="9">
        <v>701</v>
      </c>
      <c r="F953" s="9">
        <v>0</v>
      </c>
      <c r="G953" s="9">
        <v>4</v>
      </c>
      <c r="H953" s="9">
        <v>1202</v>
      </c>
      <c r="I953" s="9">
        <v>1942</v>
      </c>
      <c r="K953" s="9">
        <f t="shared" si="48"/>
        <v>47625</v>
      </c>
      <c r="L953" s="17">
        <f t="shared" si="49"/>
        <v>0</v>
      </c>
      <c r="M953" s="17">
        <f t="shared" si="49"/>
        <v>0</v>
      </c>
      <c r="N953" s="17">
        <f t="shared" si="49"/>
        <v>0</v>
      </c>
      <c r="O953" s="17">
        <f t="shared" si="49"/>
        <v>701</v>
      </c>
      <c r="P953" s="17">
        <f t="shared" si="49"/>
        <v>0</v>
      </c>
      <c r="Q953" s="17">
        <f t="shared" si="49"/>
        <v>3</v>
      </c>
      <c r="R953" s="17">
        <f t="shared" si="49"/>
        <v>1202</v>
      </c>
      <c r="S953" s="17">
        <f t="shared" si="50"/>
        <v>1942</v>
      </c>
    </row>
    <row r="954" spans="1:19">
      <c r="A954" s="9">
        <v>47650</v>
      </c>
      <c r="B954" s="9">
        <v>0</v>
      </c>
      <c r="C954" s="9">
        <v>0</v>
      </c>
      <c r="D954" s="9">
        <v>0</v>
      </c>
      <c r="E954" s="9">
        <v>691</v>
      </c>
      <c r="F954" s="9">
        <v>0</v>
      </c>
      <c r="G954" s="9">
        <v>0</v>
      </c>
      <c r="H954" s="9">
        <v>1191</v>
      </c>
      <c r="I954" s="9">
        <v>1931</v>
      </c>
      <c r="K954" s="9">
        <f t="shared" si="48"/>
        <v>47675</v>
      </c>
      <c r="L954" s="17">
        <f t="shared" si="49"/>
        <v>0</v>
      </c>
      <c r="M954" s="17">
        <f t="shared" si="49"/>
        <v>0</v>
      </c>
      <c r="N954" s="17">
        <f t="shared" si="49"/>
        <v>0</v>
      </c>
      <c r="O954" s="17">
        <f t="shared" si="49"/>
        <v>691</v>
      </c>
      <c r="P954" s="17">
        <f t="shared" si="49"/>
        <v>0</v>
      </c>
      <c r="Q954" s="17">
        <f t="shared" si="49"/>
        <v>0</v>
      </c>
      <c r="R954" s="17">
        <f t="shared" si="49"/>
        <v>1191</v>
      </c>
      <c r="S954" s="17">
        <f t="shared" si="50"/>
        <v>1931</v>
      </c>
    </row>
    <row r="955" spans="1:19">
      <c r="A955" s="9">
        <v>47700</v>
      </c>
      <c r="B955" s="9">
        <v>0</v>
      </c>
      <c r="C955" s="9">
        <v>0</v>
      </c>
      <c r="D955" s="9">
        <v>0</v>
      </c>
      <c r="E955" s="9">
        <v>680</v>
      </c>
      <c r="F955" s="9">
        <v>0</v>
      </c>
      <c r="G955" s="9">
        <v>0</v>
      </c>
      <c r="H955" s="9">
        <v>1180</v>
      </c>
      <c r="I955" s="9">
        <v>1920</v>
      </c>
      <c r="K955" s="9">
        <f t="shared" si="48"/>
        <v>47725</v>
      </c>
      <c r="L955" s="17">
        <f t="shared" si="49"/>
        <v>0</v>
      </c>
      <c r="M955" s="17">
        <f t="shared" si="49"/>
        <v>0</v>
      </c>
      <c r="N955" s="17">
        <f t="shared" si="49"/>
        <v>0</v>
      </c>
      <c r="O955" s="17">
        <f t="shared" si="49"/>
        <v>680</v>
      </c>
      <c r="P955" s="17">
        <f t="shared" si="49"/>
        <v>0</v>
      </c>
      <c r="Q955" s="17">
        <f t="shared" si="49"/>
        <v>0</v>
      </c>
      <c r="R955" s="17">
        <f t="shared" si="49"/>
        <v>1180</v>
      </c>
      <c r="S955" s="17">
        <f t="shared" si="50"/>
        <v>1920</v>
      </c>
    </row>
    <row r="956" spans="1:19">
      <c r="A956" s="9">
        <v>47750</v>
      </c>
      <c r="B956" s="9">
        <v>0</v>
      </c>
      <c r="C956" s="9">
        <v>0</v>
      </c>
      <c r="D956" s="9">
        <v>0</v>
      </c>
      <c r="E956" s="9">
        <v>669</v>
      </c>
      <c r="F956" s="9">
        <v>0</v>
      </c>
      <c r="G956" s="9">
        <v>0</v>
      </c>
      <c r="H956" s="9">
        <v>1170</v>
      </c>
      <c r="I956" s="9">
        <v>1910</v>
      </c>
      <c r="K956" s="9">
        <f t="shared" si="48"/>
        <v>47775</v>
      </c>
      <c r="L956" s="17">
        <f t="shared" si="49"/>
        <v>0</v>
      </c>
      <c r="M956" s="17">
        <f t="shared" si="49"/>
        <v>0</v>
      </c>
      <c r="N956" s="17">
        <f t="shared" si="49"/>
        <v>0</v>
      </c>
      <c r="O956" s="17">
        <f t="shared" si="49"/>
        <v>669</v>
      </c>
      <c r="P956" s="17">
        <f t="shared" si="49"/>
        <v>0</v>
      </c>
      <c r="Q956" s="17">
        <f t="shared" si="49"/>
        <v>0</v>
      </c>
      <c r="R956" s="17">
        <f t="shared" si="49"/>
        <v>1170</v>
      </c>
      <c r="S956" s="17">
        <f t="shared" si="50"/>
        <v>1910</v>
      </c>
    </row>
    <row r="957" spans="1:19">
      <c r="A957" s="9">
        <v>47800</v>
      </c>
      <c r="B957" s="9">
        <v>0</v>
      </c>
      <c r="C957" s="9">
        <v>0</v>
      </c>
      <c r="D957" s="9">
        <v>0</v>
      </c>
      <c r="E957" s="9">
        <v>659</v>
      </c>
      <c r="F957" s="9">
        <v>0</v>
      </c>
      <c r="G957" s="9">
        <v>0</v>
      </c>
      <c r="H957" s="9">
        <v>1159</v>
      </c>
      <c r="I957" s="9">
        <v>1899</v>
      </c>
      <c r="K957" s="9">
        <f t="shared" si="48"/>
        <v>47825</v>
      </c>
      <c r="L957" s="17">
        <f t="shared" si="49"/>
        <v>0</v>
      </c>
      <c r="M957" s="17">
        <f t="shared" si="49"/>
        <v>0</v>
      </c>
      <c r="N957" s="17">
        <f t="shared" si="49"/>
        <v>0</v>
      </c>
      <c r="O957" s="17">
        <f t="shared" si="49"/>
        <v>659</v>
      </c>
      <c r="P957" s="17">
        <f t="shared" si="49"/>
        <v>0</v>
      </c>
      <c r="Q957" s="17">
        <f t="shared" si="49"/>
        <v>0</v>
      </c>
      <c r="R957" s="17">
        <f t="shared" si="49"/>
        <v>1159</v>
      </c>
      <c r="S957" s="17">
        <f t="shared" si="50"/>
        <v>1899</v>
      </c>
    </row>
    <row r="958" spans="1:19">
      <c r="A958" s="9">
        <v>47850</v>
      </c>
      <c r="B958" s="9">
        <v>0</v>
      </c>
      <c r="C958" s="9">
        <v>0</v>
      </c>
      <c r="D958" s="9">
        <v>0</v>
      </c>
      <c r="E958" s="9">
        <v>648</v>
      </c>
      <c r="F958" s="9">
        <v>0</v>
      </c>
      <c r="G958" s="9">
        <v>0</v>
      </c>
      <c r="H958" s="9">
        <v>1149</v>
      </c>
      <c r="I958" s="9">
        <v>1889</v>
      </c>
      <c r="K958" s="9">
        <f t="shared" si="48"/>
        <v>47875</v>
      </c>
      <c r="L958" s="17">
        <f t="shared" si="49"/>
        <v>0</v>
      </c>
      <c r="M958" s="17">
        <f t="shared" si="49"/>
        <v>0</v>
      </c>
      <c r="N958" s="17">
        <f t="shared" si="49"/>
        <v>0</v>
      </c>
      <c r="O958" s="17">
        <f t="shared" si="49"/>
        <v>648</v>
      </c>
      <c r="P958" s="17">
        <f t="shared" si="49"/>
        <v>0</v>
      </c>
      <c r="Q958" s="17">
        <f t="shared" si="49"/>
        <v>0</v>
      </c>
      <c r="R958" s="17">
        <f t="shared" si="49"/>
        <v>1149</v>
      </c>
      <c r="S958" s="17">
        <f t="shared" si="50"/>
        <v>1889</v>
      </c>
    </row>
    <row r="959" spans="1:19">
      <c r="A959" s="9">
        <v>47900</v>
      </c>
      <c r="B959" s="9">
        <v>0</v>
      </c>
      <c r="C959" s="9">
        <v>0</v>
      </c>
      <c r="D959" s="9">
        <v>0</v>
      </c>
      <c r="E959" s="9">
        <v>638</v>
      </c>
      <c r="F959" s="9">
        <v>0</v>
      </c>
      <c r="G959" s="9">
        <v>0</v>
      </c>
      <c r="H959" s="9">
        <v>1138</v>
      </c>
      <c r="I959" s="9">
        <v>1878</v>
      </c>
      <c r="K959" s="9">
        <f t="shared" si="48"/>
        <v>47925</v>
      </c>
      <c r="L959" s="17">
        <f t="shared" si="49"/>
        <v>0</v>
      </c>
      <c r="M959" s="17">
        <f t="shared" si="49"/>
        <v>0</v>
      </c>
      <c r="N959" s="17">
        <f t="shared" si="49"/>
        <v>0</v>
      </c>
      <c r="O959" s="17">
        <f t="shared" si="49"/>
        <v>638</v>
      </c>
      <c r="P959" s="17">
        <f t="shared" si="49"/>
        <v>0</v>
      </c>
      <c r="Q959" s="17">
        <f t="shared" si="49"/>
        <v>0</v>
      </c>
      <c r="R959" s="17">
        <f t="shared" si="49"/>
        <v>1138</v>
      </c>
      <c r="S959" s="17">
        <f t="shared" si="50"/>
        <v>1878</v>
      </c>
    </row>
    <row r="960" spans="1:19">
      <c r="A960" s="9">
        <v>47950</v>
      </c>
      <c r="B960" s="9">
        <v>0</v>
      </c>
      <c r="C960" s="9">
        <v>0</v>
      </c>
      <c r="D960" s="9">
        <v>0</v>
      </c>
      <c r="E960" s="9">
        <v>627</v>
      </c>
      <c r="F960" s="9">
        <v>0</v>
      </c>
      <c r="G960" s="9">
        <v>0</v>
      </c>
      <c r="H960" s="9">
        <v>1128</v>
      </c>
      <c r="I960" s="9">
        <v>1868</v>
      </c>
      <c r="K960" s="9">
        <f t="shared" si="48"/>
        <v>47975</v>
      </c>
      <c r="L960" s="17">
        <f t="shared" si="49"/>
        <v>0</v>
      </c>
      <c r="M960" s="17">
        <f t="shared" si="49"/>
        <v>0</v>
      </c>
      <c r="N960" s="17">
        <f t="shared" si="49"/>
        <v>0</v>
      </c>
      <c r="O960" s="17">
        <f t="shared" ref="O960:S1020" si="51">ROUND(IF($K960&lt;0,0,IF($K960&lt;X$1,X$2*$K960,IF($K960&lt;X$4,X$3,IF($K960&lt;X$6,X$3-X$5*($K960-X$4),0)))),0)</f>
        <v>627</v>
      </c>
      <c r="P960" s="17">
        <f t="shared" si="51"/>
        <v>0</v>
      </c>
      <c r="Q960" s="17">
        <f t="shared" si="51"/>
        <v>0</v>
      </c>
      <c r="R960" s="17">
        <f t="shared" si="51"/>
        <v>1128</v>
      </c>
      <c r="S960" s="17">
        <f t="shared" si="50"/>
        <v>1868</v>
      </c>
    </row>
    <row r="961" spans="1:19">
      <c r="A961" s="9">
        <v>48000</v>
      </c>
      <c r="B961" s="9">
        <v>0</v>
      </c>
      <c r="C961" s="9">
        <v>0</v>
      </c>
      <c r="D961" s="9">
        <v>0</v>
      </c>
      <c r="E961" s="9">
        <v>617</v>
      </c>
      <c r="F961" s="9">
        <v>0</v>
      </c>
      <c r="G961" s="9">
        <v>0</v>
      </c>
      <c r="H961" s="9">
        <v>1117</v>
      </c>
      <c r="I961" s="9">
        <v>1857</v>
      </c>
      <c r="K961" s="9">
        <f t="shared" si="48"/>
        <v>48025</v>
      </c>
      <c r="L961" s="17">
        <f t="shared" ref="L961:P1024" si="52">ROUND(IF($K961&lt;0,0,IF($K961&lt;U$1,U$2*$K961,IF($K961&lt;U$4,U$3,IF($K961&lt;U$6,U$3-U$5*($K961-U$4),0)))),0)</f>
        <v>0</v>
      </c>
      <c r="M961" s="17">
        <f t="shared" si="52"/>
        <v>0</v>
      </c>
      <c r="N961" s="17">
        <f t="shared" si="52"/>
        <v>0</v>
      </c>
      <c r="O961" s="17">
        <f t="shared" si="51"/>
        <v>617</v>
      </c>
      <c r="P961" s="17">
        <f t="shared" si="51"/>
        <v>0</v>
      </c>
      <c r="Q961" s="17">
        <f t="shared" si="51"/>
        <v>0</v>
      </c>
      <c r="R961" s="17">
        <f t="shared" si="51"/>
        <v>1117</v>
      </c>
      <c r="S961" s="17">
        <f t="shared" si="50"/>
        <v>1857</v>
      </c>
    </row>
    <row r="962" spans="1:19">
      <c r="A962" s="9">
        <v>48050</v>
      </c>
      <c r="B962" s="9">
        <v>0</v>
      </c>
      <c r="C962" s="9">
        <v>0</v>
      </c>
      <c r="D962" s="9">
        <v>0</v>
      </c>
      <c r="E962" s="9">
        <v>606</v>
      </c>
      <c r="F962" s="9">
        <v>0</v>
      </c>
      <c r="G962" s="9">
        <v>0</v>
      </c>
      <c r="H962" s="9">
        <v>1107</v>
      </c>
      <c r="I962" s="9">
        <v>1847</v>
      </c>
      <c r="K962" s="9">
        <f t="shared" ref="K962:K1025" si="53">50*ROUND((A962-25)/50,0)+25</f>
        <v>48075</v>
      </c>
      <c r="L962" s="17">
        <f t="shared" si="52"/>
        <v>0</v>
      </c>
      <c r="M962" s="17">
        <f t="shared" si="52"/>
        <v>0</v>
      </c>
      <c r="N962" s="17">
        <f t="shared" si="52"/>
        <v>0</v>
      </c>
      <c r="O962" s="17">
        <f t="shared" si="51"/>
        <v>606</v>
      </c>
      <c r="P962" s="17">
        <f t="shared" si="51"/>
        <v>0</v>
      </c>
      <c r="Q962" s="17">
        <f t="shared" si="51"/>
        <v>0</v>
      </c>
      <c r="R962" s="17">
        <f t="shared" si="51"/>
        <v>1107</v>
      </c>
      <c r="S962" s="17">
        <f t="shared" si="50"/>
        <v>1847</v>
      </c>
    </row>
    <row r="963" spans="1:19">
      <c r="A963" s="9">
        <v>48100</v>
      </c>
      <c r="B963" s="9">
        <v>0</v>
      </c>
      <c r="C963" s="9">
        <v>0</v>
      </c>
      <c r="D963" s="9">
        <v>0</v>
      </c>
      <c r="E963" s="9">
        <v>596</v>
      </c>
      <c r="F963" s="9">
        <v>0</v>
      </c>
      <c r="G963" s="9">
        <v>0</v>
      </c>
      <c r="H963" s="9">
        <v>1096</v>
      </c>
      <c r="I963" s="9">
        <v>1836</v>
      </c>
      <c r="K963" s="9">
        <f t="shared" si="53"/>
        <v>48125</v>
      </c>
      <c r="L963" s="17">
        <f t="shared" si="52"/>
        <v>0</v>
      </c>
      <c r="M963" s="17">
        <f t="shared" si="52"/>
        <v>0</v>
      </c>
      <c r="N963" s="17">
        <f t="shared" si="52"/>
        <v>0</v>
      </c>
      <c r="O963" s="17">
        <f t="shared" si="51"/>
        <v>596</v>
      </c>
      <c r="P963" s="17">
        <f t="shared" si="51"/>
        <v>0</v>
      </c>
      <c r="Q963" s="17">
        <f t="shared" si="51"/>
        <v>0</v>
      </c>
      <c r="R963" s="17">
        <f t="shared" si="51"/>
        <v>1096</v>
      </c>
      <c r="S963" s="17">
        <f t="shared" si="50"/>
        <v>1836</v>
      </c>
    </row>
    <row r="964" spans="1:19">
      <c r="A964" s="9">
        <v>48150</v>
      </c>
      <c r="B964" s="9">
        <v>0</v>
      </c>
      <c r="C964" s="9">
        <v>0</v>
      </c>
      <c r="D964" s="9">
        <v>0</v>
      </c>
      <c r="E964" s="9">
        <v>585</v>
      </c>
      <c r="F964" s="9">
        <v>0</v>
      </c>
      <c r="G964" s="9">
        <v>0</v>
      </c>
      <c r="H964" s="9">
        <v>1086</v>
      </c>
      <c r="I964" s="9">
        <v>1826</v>
      </c>
      <c r="K964" s="9">
        <f t="shared" si="53"/>
        <v>48175</v>
      </c>
      <c r="L964" s="17">
        <f t="shared" si="52"/>
        <v>0</v>
      </c>
      <c r="M964" s="17">
        <f t="shared" si="52"/>
        <v>0</v>
      </c>
      <c r="N964" s="17">
        <f t="shared" si="52"/>
        <v>0</v>
      </c>
      <c r="O964" s="17">
        <f t="shared" si="51"/>
        <v>585</v>
      </c>
      <c r="P964" s="17">
        <f t="shared" si="51"/>
        <v>0</v>
      </c>
      <c r="Q964" s="17">
        <f t="shared" si="51"/>
        <v>0</v>
      </c>
      <c r="R964" s="17">
        <f t="shared" si="51"/>
        <v>1086</v>
      </c>
      <c r="S964" s="17">
        <f t="shared" si="50"/>
        <v>1826</v>
      </c>
    </row>
    <row r="965" spans="1:19">
      <c r="A965" s="9">
        <v>48200</v>
      </c>
      <c r="B965" s="9">
        <v>0</v>
      </c>
      <c r="C965" s="9">
        <v>0</v>
      </c>
      <c r="D965" s="9">
        <v>0</v>
      </c>
      <c r="E965" s="9">
        <v>575</v>
      </c>
      <c r="F965" s="9">
        <v>0</v>
      </c>
      <c r="G965" s="9">
        <v>0</v>
      </c>
      <c r="H965" s="9">
        <v>1075</v>
      </c>
      <c r="I965" s="9">
        <v>1815</v>
      </c>
      <c r="K965" s="9">
        <f t="shared" si="53"/>
        <v>48225</v>
      </c>
      <c r="L965" s="17">
        <f t="shared" si="52"/>
        <v>0</v>
      </c>
      <c r="M965" s="17">
        <f t="shared" si="52"/>
        <v>0</v>
      </c>
      <c r="N965" s="17">
        <f t="shared" si="52"/>
        <v>0</v>
      </c>
      <c r="O965" s="17">
        <f t="shared" si="51"/>
        <v>575</v>
      </c>
      <c r="P965" s="17">
        <f t="shared" si="51"/>
        <v>0</v>
      </c>
      <c r="Q965" s="17">
        <f t="shared" si="51"/>
        <v>0</v>
      </c>
      <c r="R965" s="17">
        <f t="shared" si="51"/>
        <v>1075</v>
      </c>
      <c r="S965" s="17">
        <f t="shared" si="50"/>
        <v>1815</v>
      </c>
    </row>
    <row r="966" spans="1:19">
      <c r="A966" s="9">
        <v>48250</v>
      </c>
      <c r="B966" s="9">
        <v>0</v>
      </c>
      <c r="C966" s="9">
        <v>0</v>
      </c>
      <c r="D966" s="9">
        <v>0</v>
      </c>
      <c r="E966" s="9">
        <v>564</v>
      </c>
      <c r="F966" s="9">
        <v>0</v>
      </c>
      <c r="G966" s="9">
        <v>0</v>
      </c>
      <c r="H966" s="9">
        <v>1065</v>
      </c>
      <c r="I966" s="9">
        <v>1805</v>
      </c>
      <c r="K966" s="9">
        <f t="shared" si="53"/>
        <v>48275</v>
      </c>
      <c r="L966" s="17">
        <f t="shared" si="52"/>
        <v>0</v>
      </c>
      <c r="M966" s="17">
        <f t="shared" si="52"/>
        <v>0</v>
      </c>
      <c r="N966" s="17">
        <f t="shared" si="52"/>
        <v>0</v>
      </c>
      <c r="O966" s="17">
        <f t="shared" si="51"/>
        <v>564</v>
      </c>
      <c r="P966" s="17">
        <f t="shared" si="51"/>
        <v>0</v>
      </c>
      <c r="Q966" s="17">
        <f t="shared" si="51"/>
        <v>0</v>
      </c>
      <c r="R966" s="17">
        <f t="shared" si="51"/>
        <v>1065</v>
      </c>
      <c r="S966" s="17">
        <f t="shared" si="50"/>
        <v>1805</v>
      </c>
    </row>
    <row r="967" spans="1:19">
      <c r="A967" s="9">
        <v>48300</v>
      </c>
      <c r="B967" s="9">
        <v>0</v>
      </c>
      <c r="C967" s="9">
        <v>0</v>
      </c>
      <c r="D967" s="9">
        <v>0</v>
      </c>
      <c r="E967" s="9">
        <v>554</v>
      </c>
      <c r="F967" s="9">
        <v>0</v>
      </c>
      <c r="G967" s="9">
        <v>0</v>
      </c>
      <c r="H967" s="9">
        <v>1054</v>
      </c>
      <c r="I967" s="9">
        <v>1794</v>
      </c>
      <c r="K967" s="9">
        <f t="shared" si="53"/>
        <v>48325</v>
      </c>
      <c r="L967" s="17">
        <f t="shared" si="52"/>
        <v>0</v>
      </c>
      <c r="M967" s="17">
        <f t="shared" si="52"/>
        <v>0</v>
      </c>
      <c r="N967" s="17">
        <f t="shared" si="52"/>
        <v>0</v>
      </c>
      <c r="O967" s="17">
        <f t="shared" si="51"/>
        <v>554</v>
      </c>
      <c r="P967" s="17">
        <f t="shared" si="51"/>
        <v>0</v>
      </c>
      <c r="Q967" s="17">
        <f t="shared" si="51"/>
        <v>0</v>
      </c>
      <c r="R967" s="17">
        <f t="shared" si="51"/>
        <v>1054</v>
      </c>
      <c r="S967" s="17">
        <f t="shared" si="50"/>
        <v>1794</v>
      </c>
    </row>
    <row r="968" spans="1:19">
      <c r="A968" s="9">
        <v>48350</v>
      </c>
      <c r="B968" s="9">
        <v>0</v>
      </c>
      <c r="C968" s="9">
        <v>0</v>
      </c>
      <c r="D968" s="9">
        <v>0</v>
      </c>
      <c r="E968" s="9">
        <v>543</v>
      </c>
      <c r="F968" s="9">
        <v>0</v>
      </c>
      <c r="G968" s="9">
        <v>0</v>
      </c>
      <c r="H968" s="9">
        <v>1044</v>
      </c>
      <c r="I968" s="9">
        <v>1784</v>
      </c>
      <c r="K968" s="9">
        <f t="shared" si="53"/>
        <v>48375</v>
      </c>
      <c r="L968" s="17">
        <f t="shared" si="52"/>
        <v>0</v>
      </c>
      <c r="M968" s="17">
        <f t="shared" si="52"/>
        <v>0</v>
      </c>
      <c r="N968" s="17">
        <f t="shared" si="52"/>
        <v>0</v>
      </c>
      <c r="O968" s="17">
        <f t="shared" si="51"/>
        <v>543</v>
      </c>
      <c r="P968" s="17">
        <f t="shared" si="51"/>
        <v>0</v>
      </c>
      <c r="Q968" s="17">
        <f t="shared" si="51"/>
        <v>0</v>
      </c>
      <c r="R968" s="17">
        <f t="shared" si="51"/>
        <v>1044</v>
      </c>
      <c r="S968" s="17">
        <f t="shared" si="50"/>
        <v>1784</v>
      </c>
    </row>
    <row r="969" spans="1:19">
      <c r="A969" s="9">
        <v>48400</v>
      </c>
      <c r="B969" s="9">
        <v>0</v>
      </c>
      <c r="C969" s="9">
        <v>0</v>
      </c>
      <c r="D969" s="9">
        <v>0</v>
      </c>
      <c r="E969" s="9">
        <v>533</v>
      </c>
      <c r="F969" s="9">
        <v>0</v>
      </c>
      <c r="G969" s="9">
        <v>0</v>
      </c>
      <c r="H969" s="9">
        <v>1033</v>
      </c>
      <c r="I969" s="9">
        <v>1773</v>
      </c>
      <c r="K969" s="9">
        <f t="shared" si="53"/>
        <v>48425</v>
      </c>
      <c r="L969" s="17">
        <f t="shared" si="52"/>
        <v>0</v>
      </c>
      <c r="M969" s="17">
        <f t="shared" si="52"/>
        <v>0</v>
      </c>
      <c r="N969" s="17">
        <f t="shared" si="52"/>
        <v>0</v>
      </c>
      <c r="O969" s="17">
        <f t="shared" si="51"/>
        <v>533</v>
      </c>
      <c r="P969" s="17">
        <f t="shared" si="51"/>
        <v>0</v>
      </c>
      <c r="Q969" s="17">
        <f t="shared" si="51"/>
        <v>0</v>
      </c>
      <c r="R969" s="17">
        <f t="shared" si="51"/>
        <v>1033</v>
      </c>
      <c r="S969" s="17">
        <f t="shared" si="50"/>
        <v>1773</v>
      </c>
    </row>
    <row r="970" spans="1:19">
      <c r="A970" s="9">
        <v>48450</v>
      </c>
      <c r="B970" s="9">
        <v>0</v>
      </c>
      <c r="C970" s="9">
        <v>0</v>
      </c>
      <c r="D970" s="9">
        <v>0</v>
      </c>
      <c r="E970" s="9">
        <v>522</v>
      </c>
      <c r="F970" s="9">
        <v>0</v>
      </c>
      <c r="G970" s="9">
        <v>0</v>
      </c>
      <c r="H970" s="9">
        <v>1022</v>
      </c>
      <c r="I970" s="9">
        <v>1762</v>
      </c>
      <c r="K970" s="9">
        <f t="shared" si="53"/>
        <v>48475</v>
      </c>
      <c r="L970" s="17">
        <f t="shared" si="52"/>
        <v>0</v>
      </c>
      <c r="M970" s="17">
        <f t="shared" si="52"/>
        <v>0</v>
      </c>
      <c r="N970" s="17">
        <f t="shared" si="52"/>
        <v>0</v>
      </c>
      <c r="O970" s="17">
        <f t="shared" si="51"/>
        <v>522</v>
      </c>
      <c r="P970" s="17">
        <f t="shared" si="51"/>
        <v>0</v>
      </c>
      <c r="Q970" s="17">
        <f t="shared" si="51"/>
        <v>0</v>
      </c>
      <c r="R970" s="17">
        <f t="shared" si="51"/>
        <v>1022</v>
      </c>
      <c r="S970" s="17">
        <f t="shared" si="50"/>
        <v>1762</v>
      </c>
    </row>
    <row r="971" spans="1:19">
      <c r="A971" s="9">
        <v>48500</v>
      </c>
      <c r="B971" s="9">
        <v>0</v>
      </c>
      <c r="C971" s="9">
        <v>0</v>
      </c>
      <c r="D971" s="9">
        <v>0</v>
      </c>
      <c r="E971" s="9">
        <v>512</v>
      </c>
      <c r="F971" s="9">
        <v>0</v>
      </c>
      <c r="G971" s="9">
        <v>0</v>
      </c>
      <c r="H971" s="9">
        <v>1012</v>
      </c>
      <c r="I971" s="9">
        <v>1752</v>
      </c>
      <c r="K971" s="9">
        <f t="shared" si="53"/>
        <v>48525</v>
      </c>
      <c r="L971" s="17">
        <f t="shared" si="52"/>
        <v>0</v>
      </c>
      <c r="M971" s="17">
        <f t="shared" si="52"/>
        <v>0</v>
      </c>
      <c r="N971" s="17">
        <f t="shared" si="52"/>
        <v>0</v>
      </c>
      <c r="O971" s="17">
        <f t="shared" si="51"/>
        <v>512</v>
      </c>
      <c r="P971" s="17">
        <f t="shared" si="51"/>
        <v>0</v>
      </c>
      <c r="Q971" s="17">
        <f t="shared" si="51"/>
        <v>0</v>
      </c>
      <c r="R971" s="17">
        <f t="shared" si="51"/>
        <v>1012</v>
      </c>
      <c r="S971" s="17">
        <f t="shared" si="50"/>
        <v>1752</v>
      </c>
    </row>
    <row r="972" spans="1:19">
      <c r="A972" s="9">
        <v>48550</v>
      </c>
      <c r="B972" s="9">
        <v>0</v>
      </c>
      <c r="C972" s="9">
        <v>0</v>
      </c>
      <c r="D972" s="9">
        <v>0</v>
      </c>
      <c r="E972" s="9">
        <v>501</v>
      </c>
      <c r="F972" s="9">
        <v>0</v>
      </c>
      <c r="G972" s="9">
        <v>0</v>
      </c>
      <c r="H972" s="9">
        <v>1001</v>
      </c>
      <c r="I972" s="9">
        <v>1741</v>
      </c>
      <c r="K972" s="9">
        <f t="shared" si="53"/>
        <v>48575</v>
      </c>
      <c r="L972" s="17">
        <f t="shared" si="52"/>
        <v>0</v>
      </c>
      <c r="M972" s="17">
        <f t="shared" si="52"/>
        <v>0</v>
      </c>
      <c r="N972" s="17">
        <f t="shared" si="52"/>
        <v>0</v>
      </c>
      <c r="O972" s="17">
        <f t="shared" si="51"/>
        <v>501</v>
      </c>
      <c r="P972" s="17">
        <f t="shared" si="51"/>
        <v>0</v>
      </c>
      <c r="Q972" s="17">
        <f t="shared" si="51"/>
        <v>0</v>
      </c>
      <c r="R972" s="17">
        <f t="shared" si="51"/>
        <v>1001</v>
      </c>
      <c r="S972" s="17">
        <f t="shared" si="50"/>
        <v>1741</v>
      </c>
    </row>
    <row r="973" spans="1:19">
      <c r="A973" s="9">
        <v>48600</v>
      </c>
      <c r="B973" s="9">
        <v>0</v>
      </c>
      <c r="C973" s="9">
        <v>0</v>
      </c>
      <c r="D973" s="9">
        <v>0</v>
      </c>
      <c r="E973" s="9">
        <v>490</v>
      </c>
      <c r="F973" s="9">
        <v>0</v>
      </c>
      <c r="G973" s="9">
        <v>0</v>
      </c>
      <c r="H973" s="9">
        <v>991</v>
      </c>
      <c r="I973" s="9">
        <v>1731</v>
      </c>
      <c r="K973" s="9">
        <f t="shared" si="53"/>
        <v>48625</v>
      </c>
      <c r="L973" s="17">
        <f t="shared" si="52"/>
        <v>0</v>
      </c>
      <c r="M973" s="17">
        <f t="shared" si="52"/>
        <v>0</v>
      </c>
      <c r="N973" s="17">
        <f t="shared" si="52"/>
        <v>0</v>
      </c>
      <c r="O973" s="17">
        <f t="shared" si="51"/>
        <v>490</v>
      </c>
      <c r="P973" s="17">
        <f t="shared" si="51"/>
        <v>0</v>
      </c>
      <c r="Q973" s="17">
        <f t="shared" si="51"/>
        <v>0</v>
      </c>
      <c r="R973" s="17">
        <f t="shared" si="51"/>
        <v>991</v>
      </c>
      <c r="S973" s="17">
        <f t="shared" si="50"/>
        <v>1731</v>
      </c>
    </row>
    <row r="974" spans="1:19">
      <c r="A974" s="9">
        <v>48650</v>
      </c>
      <c r="B974" s="9">
        <v>0</v>
      </c>
      <c r="C974" s="9">
        <v>0</v>
      </c>
      <c r="D974" s="9">
        <v>0</v>
      </c>
      <c r="E974" s="9">
        <v>480</v>
      </c>
      <c r="F974" s="9">
        <v>0</v>
      </c>
      <c r="G974" s="9">
        <v>0</v>
      </c>
      <c r="H974" s="9">
        <v>980</v>
      </c>
      <c r="I974" s="9">
        <v>1720</v>
      </c>
      <c r="K974" s="9">
        <f t="shared" si="53"/>
        <v>48675</v>
      </c>
      <c r="L974" s="17">
        <f t="shared" si="52"/>
        <v>0</v>
      </c>
      <c r="M974" s="17">
        <f t="shared" si="52"/>
        <v>0</v>
      </c>
      <c r="N974" s="17">
        <f t="shared" si="52"/>
        <v>0</v>
      </c>
      <c r="O974" s="17">
        <f t="shared" si="51"/>
        <v>480</v>
      </c>
      <c r="P974" s="17">
        <f t="shared" si="51"/>
        <v>0</v>
      </c>
      <c r="Q974" s="17">
        <f t="shared" si="51"/>
        <v>0</v>
      </c>
      <c r="R974" s="17">
        <f t="shared" si="51"/>
        <v>980</v>
      </c>
      <c r="S974" s="17">
        <f t="shared" si="50"/>
        <v>1720</v>
      </c>
    </row>
    <row r="975" spans="1:19">
      <c r="A975" s="9">
        <v>48700</v>
      </c>
      <c r="B975" s="9">
        <v>0</v>
      </c>
      <c r="C975" s="9">
        <v>0</v>
      </c>
      <c r="D975" s="9">
        <v>0</v>
      </c>
      <c r="E975" s="9">
        <v>469</v>
      </c>
      <c r="F975" s="9">
        <v>0</v>
      </c>
      <c r="G975" s="9">
        <v>0</v>
      </c>
      <c r="H975" s="9">
        <v>970</v>
      </c>
      <c r="I975" s="9">
        <v>1710</v>
      </c>
      <c r="K975" s="9">
        <f t="shared" si="53"/>
        <v>48725</v>
      </c>
      <c r="L975" s="17">
        <f t="shared" si="52"/>
        <v>0</v>
      </c>
      <c r="M975" s="17">
        <f t="shared" si="52"/>
        <v>0</v>
      </c>
      <c r="N975" s="17">
        <f t="shared" si="52"/>
        <v>0</v>
      </c>
      <c r="O975" s="17">
        <f t="shared" si="51"/>
        <v>469</v>
      </c>
      <c r="P975" s="17">
        <f t="shared" si="51"/>
        <v>0</v>
      </c>
      <c r="Q975" s="17">
        <f t="shared" si="51"/>
        <v>0</v>
      </c>
      <c r="R975" s="17">
        <f t="shared" si="51"/>
        <v>970</v>
      </c>
      <c r="S975" s="17">
        <f t="shared" si="50"/>
        <v>1710</v>
      </c>
    </row>
    <row r="976" spans="1:19">
      <c r="A976" s="9">
        <v>48750</v>
      </c>
      <c r="B976" s="9">
        <v>0</v>
      </c>
      <c r="C976" s="9">
        <v>0</v>
      </c>
      <c r="D976" s="9">
        <v>0</v>
      </c>
      <c r="E976" s="9">
        <v>459</v>
      </c>
      <c r="F976" s="9">
        <v>0</v>
      </c>
      <c r="G976" s="9">
        <v>0</v>
      </c>
      <c r="H976" s="9">
        <v>959</v>
      </c>
      <c r="I976" s="9">
        <v>1699</v>
      </c>
      <c r="K976" s="9">
        <f t="shared" si="53"/>
        <v>48775</v>
      </c>
      <c r="L976" s="17">
        <f t="shared" si="52"/>
        <v>0</v>
      </c>
      <c r="M976" s="17">
        <f t="shared" si="52"/>
        <v>0</v>
      </c>
      <c r="N976" s="17">
        <f t="shared" si="52"/>
        <v>0</v>
      </c>
      <c r="O976" s="17">
        <f t="shared" si="51"/>
        <v>459</v>
      </c>
      <c r="P976" s="17">
        <f t="shared" si="51"/>
        <v>0</v>
      </c>
      <c r="Q976" s="17">
        <f t="shared" si="51"/>
        <v>0</v>
      </c>
      <c r="R976" s="17">
        <f t="shared" si="51"/>
        <v>959</v>
      </c>
      <c r="S976" s="17">
        <f t="shared" si="50"/>
        <v>1699</v>
      </c>
    </row>
    <row r="977" spans="1:19">
      <c r="A977" s="9">
        <v>48800</v>
      </c>
      <c r="B977" s="9">
        <v>0</v>
      </c>
      <c r="C977" s="9">
        <v>0</v>
      </c>
      <c r="D977" s="9">
        <v>0</v>
      </c>
      <c r="E977" s="9">
        <v>448</v>
      </c>
      <c r="F977" s="9">
        <v>0</v>
      </c>
      <c r="G977" s="9">
        <v>0</v>
      </c>
      <c r="H977" s="9">
        <v>949</v>
      </c>
      <c r="I977" s="9">
        <v>1689</v>
      </c>
      <c r="K977" s="9">
        <f t="shared" si="53"/>
        <v>48825</v>
      </c>
      <c r="L977" s="17">
        <f t="shared" si="52"/>
        <v>0</v>
      </c>
      <c r="M977" s="17">
        <f t="shared" si="52"/>
        <v>0</v>
      </c>
      <c r="N977" s="17">
        <f t="shared" si="52"/>
        <v>0</v>
      </c>
      <c r="O977" s="17">
        <f t="shared" si="51"/>
        <v>448</v>
      </c>
      <c r="P977" s="17">
        <f t="shared" si="51"/>
        <v>0</v>
      </c>
      <c r="Q977" s="17">
        <f t="shared" si="51"/>
        <v>0</v>
      </c>
      <c r="R977" s="17">
        <f t="shared" si="51"/>
        <v>949</v>
      </c>
      <c r="S977" s="17">
        <f t="shared" si="50"/>
        <v>1689</v>
      </c>
    </row>
    <row r="978" spans="1:19">
      <c r="A978" s="9">
        <v>48850</v>
      </c>
      <c r="B978" s="9">
        <v>0</v>
      </c>
      <c r="C978" s="9">
        <v>0</v>
      </c>
      <c r="D978" s="9">
        <v>0</v>
      </c>
      <c r="E978" s="9">
        <v>438</v>
      </c>
      <c r="F978" s="9">
        <v>0</v>
      </c>
      <c r="G978" s="9">
        <v>0</v>
      </c>
      <c r="H978" s="9">
        <v>938</v>
      </c>
      <c r="I978" s="9">
        <v>1678</v>
      </c>
      <c r="K978" s="9">
        <f t="shared" si="53"/>
        <v>48875</v>
      </c>
      <c r="L978" s="17">
        <f t="shared" si="52"/>
        <v>0</v>
      </c>
      <c r="M978" s="17">
        <f t="shared" si="52"/>
        <v>0</v>
      </c>
      <c r="N978" s="17">
        <f t="shared" si="52"/>
        <v>0</v>
      </c>
      <c r="O978" s="17">
        <f t="shared" si="51"/>
        <v>438</v>
      </c>
      <c r="P978" s="17">
        <f t="shared" si="51"/>
        <v>0</v>
      </c>
      <c r="Q978" s="17">
        <f t="shared" si="51"/>
        <v>0</v>
      </c>
      <c r="R978" s="17">
        <f t="shared" si="51"/>
        <v>938</v>
      </c>
      <c r="S978" s="17">
        <f t="shared" si="50"/>
        <v>1678</v>
      </c>
    </row>
    <row r="979" spans="1:19">
      <c r="A979" s="9">
        <v>48900</v>
      </c>
      <c r="B979" s="9">
        <v>0</v>
      </c>
      <c r="C979" s="9">
        <v>0</v>
      </c>
      <c r="D979" s="9">
        <v>0</v>
      </c>
      <c r="E979" s="9">
        <v>427</v>
      </c>
      <c r="F979" s="9">
        <v>0</v>
      </c>
      <c r="G979" s="9">
        <v>0</v>
      </c>
      <c r="H979" s="9">
        <v>928</v>
      </c>
      <c r="I979" s="9">
        <v>1668</v>
      </c>
      <c r="K979" s="9">
        <f t="shared" si="53"/>
        <v>48925</v>
      </c>
      <c r="L979" s="17">
        <f t="shared" si="52"/>
        <v>0</v>
      </c>
      <c r="M979" s="17">
        <f t="shared" si="52"/>
        <v>0</v>
      </c>
      <c r="N979" s="17">
        <f t="shared" si="52"/>
        <v>0</v>
      </c>
      <c r="O979" s="17">
        <f t="shared" si="51"/>
        <v>427</v>
      </c>
      <c r="P979" s="17">
        <f t="shared" si="51"/>
        <v>0</v>
      </c>
      <c r="Q979" s="17">
        <f t="shared" si="51"/>
        <v>0</v>
      </c>
      <c r="R979" s="17">
        <f t="shared" si="51"/>
        <v>928</v>
      </c>
      <c r="S979" s="17">
        <f t="shared" si="50"/>
        <v>1668</v>
      </c>
    </row>
    <row r="980" spans="1:19">
      <c r="A980" s="9">
        <v>48950</v>
      </c>
      <c r="B980" s="9">
        <v>0</v>
      </c>
      <c r="C980" s="9">
        <v>0</v>
      </c>
      <c r="D980" s="9">
        <v>0</v>
      </c>
      <c r="E980" s="9">
        <v>417</v>
      </c>
      <c r="F980" s="9">
        <v>0</v>
      </c>
      <c r="G980" s="9">
        <v>0</v>
      </c>
      <c r="H980" s="9">
        <v>917</v>
      </c>
      <c r="I980" s="9">
        <v>1657</v>
      </c>
      <c r="K980" s="9">
        <f t="shared" si="53"/>
        <v>48975</v>
      </c>
      <c r="L980" s="17">
        <f t="shared" si="52"/>
        <v>0</v>
      </c>
      <c r="M980" s="17">
        <f t="shared" si="52"/>
        <v>0</v>
      </c>
      <c r="N980" s="17">
        <f t="shared" si="52"/>
        <v>0</v>
      </c>
      <c r="O980" s="17">
        <f t="shared" si="51"/>
        <v>417</v>
      </c>
      <c r="P980" s="17">
        <f t="shared" si="51"/>
        <v>0</v>
      </c>
      <c r="Q980" s="17">
        <f t="shared" si="51"/>
        <v>0</v>
      </c>
      <c r="R980" s="17">
        <f t="shared" si="51"/>
        <v>917</v>
      </c>
      <c r="S980" s="17">
        <f t="shared" si="50"/>
        <v>1657</v>
      </c>
    </row>
    <row r="981" spans="1:19">
      <c r="A981" s="9">
        <v>49000</v>
      </c>
      <c r="B981" s="9">
        <v>0</v>
      </c>
      <c r="C981" s="9">
        <v>0</v>
      </c>
      <c r="D981" s="9">
        <v>0</v>
      </c>
      <c r="E981" s="9">
        <v>406</v>
      </c>
      <c r="F981" s="9">
        <v>0</v>
      </c>
      <c r="G981" s="9">
        <v>0</v>
      </c>
      <c r="H981" s="9">
        <v>907</v>
      </c>
      <c r="I981" s="9">
        <v>1647</v>
      </c>
      <c r="K981" s="9">
        <f t="shared" si="53"/>
        <v>49025</v>
      </c>
      <c r="L981" s="17">
        <f t="shared" si="52"/>
        <v>0</v>
      </c>
      <c r="M981" s="17">
        <f t="shared" si="52"/>
        <v>0</v>
      </c>
      <c r="N981" s="17">
        <f t="shared" si="52"/>
        <v>0</v>
      </c>
      <c r="O981" s="17">
        <f t="shared" si="51"/>
        <v>406</v>
      </c>
      <c r="P981" s="17">
        <f t="shared" si="51"/>
        <v>0</v>
      </c>
      <c r="Q981" s="17">
        <f t="shared" si="51"/>
        <v>0</v>
      </c>
      <c r="R981" s="17">
        <f t="shared" si="51"/>
        <v>907</v>
      </c>
      <c r="S981" s="17">
        <f t="shared" si="50"/>
        <v>1647</v>
      </c>
    </row>
    <row r="982" spans="1:19">
      <c r="A982" s="9">
        <v>49050</v>
      </c>
      <c r="B982" s="9">
        <v>0</v>
      </c>
      <c r="C982" s="9">
        <v>0</v>
      </c>
      <c r="D982" s="9">
        <v>0</v>
      </c>
      <c r="E982" s="9">
        <v>396</v>
      </c>
      <c r="F982" s="9">
        <v>0</v>
      </c>
      <c r="G982" s="9">
        <v>0</v>
      </c>
      <c r="H982" s="9">
        <v>896</v>
      </c>
      <c r="I982" s="9">
        <v>1636</v>
      </c>
      <c r="K982" s="9">
        <f t="shared" si="53"/>
        <v>49075</v>
      </c>
      <c r="L982" s="17">
        <f t="shared" si="52"/>
        <v>0</v>
      </c>
      <c r="M982" s="17">
        <f t="shared" si="52"/>
        <v>0</v>
      </c>
      <c r="N982" s="17">
        <f t="shared" si="52"/>
        <v>0</v>
      </c>
      <c r="O982" s="17">
        <f t="shared" si="51"/>
        <v>396</v>
      </c>
      <c r="P982" s="17">
        <f t="shared" si="51"/>
        <v>0</v>
      </c>
      <c r="Q982" s="17">
        <f t="shared" si="51"/>
        <v>0</v>
      </c>
      <c r="R982" s="17">
        <f t="shared" si="51"/>
        <v>896</v>
      </c>
      <c r="S982" s="17">
        <f t="shared" si="50"/>
        <v>1636</v>
      </c>
    </row>
    <row r="983" spans="1:19">
      <c r="A983" s="9">
        <v>49100</v>
      </c>
      <c r="B983" s="9">
        <v>0</v>
      </c>
      <c r="C983" s="9">
        <v>0</v>
      </c>
      <c r="D983" s="9">
        <v>0</v>
      </c>
      <c r="E983" s="9">
        <v>385</v>
      </c>
      <c r="F983" s="9">
        <v>0</v>
      </c>
      <c r="G983" s="9">
        <v>0</v>
      </c>
      <c r="H983" s="9">
        <v>886</v>
      </c>
      <c r="I983" s="9">
        <v>1626</v>
      </c>
      <c r="K983" s="9">
        <f t="shared" si="53"/>
        <v>49125</v>
      </c>
      <c r="L983" s="17">
        <f t="shared" si="52"/>
        <v>0</v>
      </c>
      <c r="M983" s="17">
        <f t="shared" si="52"/>
        <v>0</v>
      </c>
      <c r="N983" s="17">
        <f t="shared" si="52"/>
        <v>0</v>
      </c>
      <c r="O983" s="17">
        <f t="shared" si="51"/>
        <v>385</v>
      </c>
      <c r="P983" s="17">
        <f t="shared" si="51"/>
        <v>0</v>
      </c>
      <c r="Q983" s="17">
        <f t="shared" si="51"/>
        <v>0</v>
      </c>
      <c r="R983" s="17">
        <f t="shared" si="51"/>
        <v>886</v>
      </c>
      <c r="S983" s="17">
        <f t="shared" si="50"/>
        <v>1626</v>
      </c>
    </row>
    <row r="984" spans="1:19">
      <c r="A984" s="9">
        <v>49150</v>
      </c>
      <c r="B984" s="9">
        <v>0</v>
      </c>
      <c r="C984" s="9">
        <v>0</v>
      </c>
      <c r="D984" s="9">
        <v>0</v>
      </c>
      <c r="E984" s="9">
        <v>375</v>
      </c>
      <c r="F984" s="9">
        <v>0</v>
      </c>
      <c r="G984" s="9">
        <v>0</v>
      </c>
      <c r="H984" s="9">
        <v>875</v>
      </c>
      <c r="I984" s="9">
        <v>1615</v>
      </c>
      <c r="K984" s="9">
        <f t="shared" si="53"/>
        <v>49175</v>
      </c>
      <c r="L984" s="17">
        <f t="shared" si="52"/>
        <v>0</v>
      </c>
      <c r="M984" s="17">
        <f t="shared" si="52"/>
        <v>0</v>
      </c>
      <c r="N984" s="17">
        <f t="shared" si="52"/>
        <v>0</v>
      </c>
      <c r="O984" s="17">
        <f t="shared" si="51"/>
        <v>375</v>
      </c>
      <c r="P984" s="17">
        <f t="shared" si="51"/>
        <v>0</v>
      </c>
      <c r="Q984" s="17">
        <f t="shared" si="51"/>
        <v>0</v>
      </c>
      <c r="R984" s="17">
        <f t="shared" si="51"/>
        <v>875</v>
      </c>
      <c r="S984" s="17">
        <f t="shared" si="50"/>
        <v>1615</v>
      </c>
    </row>
    <row r="985" spans="1:19">
      <c r="A985" s="9">
        <v>49200</v>
      </c>
      <c r="B985" s="9">
        <v>0</v>
      </c>
      <c r="C985" s="9">
        <v>0</v>
      </c>
      <c r="D985" s="9">
        <v>0</v>
      </c>
      <c r="E985" s="9">
        <v>364</v>
      </c>
      <c r="F985" s="9">
        <v>0</v>
      </c>
      <c r="G985" s="9">
        <v>0</v>
      </c>
      <c r="H985" s="9">
        <v>865</v>
      </c>
      <c r="I985" s="9">
        <v>1605</v>
      </c>
      <c r="K985" s="9">
        <f t="shared" si="53"/>
        <v>49225</v>
      </c>
      <c r="L985" s="17">
        <f t="shared" si="52"/>
        <v>0</v>
      </c>
      <c r="M985" s="17">
        <f t="shared" si="52"/>
        <v>0</v>
      </c>
      <c r="N985" s="17">
        <f t="shared" si="52"/>
        <v>0</v>
      </c>
      <c r="O985" s="17">
        <f t="shared" si="51"/>
        <v>364</v>
      </c>
      <c r="P985" s="17">
        <f t="shared" si="51"/>
        <v>0</v>
      </c>
      <c r="Q985" s="17">
        <f t="shared" si="51"/>
        <v>0</v>
      </c>
      <c r="R985" s="17">
        <f t="shared" si="51"/>
        <v>865</v>
      </c>
      <c r="S985" s="17">
        <f t="shared" si="50"/>
        <v>1605</v>
      </c>
    </row>
    <row r="986" spans="1:19">
      <c r="A986" s="9">
        <v>49250</v>
      </c>
      <c r="B986" s="9">
        <v>0</v>
      </c>
      <c r="C986" s="9">
        <v>0</v>
      </c>
      <c r="D986" s="9">
        <v>0</v>
      </c>
      <c r="E986" s="9">
        <v>354</v>
      </c>
      <c r="F986" s="9">
        <v>0</v>
      </c>
      <c r="G986" s="9">
        <v>0</v>
      </c>
      <c r="H986" s="9">
        <v>854</v>
      </c>
      <c r="I986" s="9">
        <v>1594</v>
      </c>
      <c r="K986" s="9">
        <f t="shared" si="53"/>
        <v>49275</v>
      </c>
      <c r="L986" s="17">
        <f t="shared" si="52"/>
        <v>0</v>
      </c>
      <c r="M986" s="17">
        <f t="shared" si="52"/>
        <v>0</v>
      </c>
      <c r="N986" s="17">
        <f t="shared" si="52"/>
        <v>0</v>
      </c>
      <c r="O986" s="17">
        <f t="shared" si="51"/>
        <v>354</v>
      </c>
      <c r="P986" s="17">
        <f t="shared" si="51"/>
        <v>0</v>
      </c>
      <c r="Q986" s="17">
        <f t="shared" si="51"/>
        <v>0</v>
      </c>
      <c r="R986" s="17">
        <f t="shared" si="51"/>
        <v>854</v>
      </c>
      <c r="S986" s="17">
        <f t="shared" si="50"/>
        <v>1594</v>
      </c>
    </row>
    <row r="987" spans="1:19">
      <c r="A987" s="9">
        <v>49300</v>
      </c>
      <c r="B987" s="9">
        <v>0</v>
      </c>
      <c r="C987" s="9">
        <v>0</v>
      </c>
      <c r="D987" s="9">
        <v>0</v>
      </c>
      <c r="E987" s="9">
        <v>343</v>
      </c>
      <c r="F987" s="9">
        <v>0</v>
      </c>
      <c r="G987" s="9">
        <v>0</v>
      </c>
      <c r="H987" s="9">
        <v>843</v>
      </c>
      <c r="I987" s="9">
        <v>1583</v>
      </c>
      <c r="K987" s="9">
        <f t="shared" si="53"/>
        <v>49325</v>
      </c>
      <c r="L987" s="17">
        <f t="shared" si="52"/>
        <v>0</v>
      </c>
      <c r="M987" s="17">
        <f t="shared" si="52"/>
        <v>0</v>
      </c>
      <c r="N987" s="17">
        <f t="shared" si="52"/>
        <v>0</v>
      </c>
      <c r="O987" s="17">
        <f t="shared" si="51"/>
        <v>343</v>
      </c>
      <c r="P987" s="17">
        <f t="shared" si="51"/>
        <v>0</v>
      </c>
      <c r="Q987" s="17">
        <f t="shared" si="51"/>
        <v>0</v>
      </c>
      <c r="R987" s="17">
        <f t="shared" si="51"/>
        <v>843</v>
      </c>
      <c r="S987" s="17">
        <f t="shared" si="50"/>
        <v>1583</v>
      </c>
    </row>
    <row r="988" spans="1:19">
      <c r="A988" s="9">
        <v>49350</v>
      </c>
      <c r="B988" s="9">
        <v>0</v>
      </c>
      <c r="C988" s="9">
        <v>0</v>
      </c>
      <c r="D988" s="9">
        <v>0</v>
      </c>
      <c r="E988" s="9">
        <v>333</v>
      </c>
      <c r="F988" s="9">
        <v>0</v>
      </c>
      <c r="G988" s="9">
        <v>0</v>
      </c>
      <c r="H988" s="9">
        <v>833</v>
      </c>
      <c r="I988" s="9">
        <v>1573</v>
      </c>
      <c r="K988" s="9">
        <f t="shared" si="53"/>
        <v>49375</v>
      </c>
      <c r="L988" s="17">
        <f t="shared" si="52"/>
        <v>0</v>
      </c>
      <c r="M988" s="17">
        <f t="shared" si="52"/>
        <v>0</v>
      </c>
      <c r="N988" s="17">
        <f t="shared" si="52"/>
        <v>0</v>
      </c>
      <c r="O988" s="17">
        <f t="shared" si="51"/>
        <v>333</v>
      </c>
      <c r="P988" s="17">
        <f t="shared" si="51"/>
        <v>0</v>
      </c>
      <c r="Q988" s="17">
        <f t="shared" si="51"/>
        <v>0</v>
      </c>
      <c r="R988" s="17">
        <f t="shared" si="51"/>
        <v>833</v>
      </c>
      <c r="S988" s="17">
        <f t="shared" si="50"/>
        <v>1573</v>
      </c>
    </row>
    <row r="989" spans="1:19">
      <c r="A989" s="9">
        <v>49400</v>
      </c>
      <c r="B989" s="9">
        <v>0</v>
      </c>
      <c r="C989" s="9">
        <v>0</v>
      </c>
      <c r="D989" s="9">
        <v>0</v>
      </c>
      <c r="E989" s="9">
        <v>322</v>
      </c>
      <c r="F989" s="9">
        <v>0</v>
      </c>
      <c r="G989" s="9">
        <v>0</v>
      </c>
      <c r="H989" s="9">
        <v>822</v>
      </c>
      <c r="I989" s="9">
        <v>1562</v>
      </c>
      <c r="K989" s="9">
        <f t="shared" si="53"/>
        <v>49425</v>
      </c>
      <c r="L989" s="17">
        <f t="shared" si="52"/>
        <v>0</v>
      </c>
      <c r="M989" s="17">
        <f t="shared" si="52"/>
        <v>0</v>
      </c>
      <c r="N989" s="17">
        <f t="shared" si="52"/>
        <v>0</v>
      </c>
      <c r="O989" s="17">
        <f t="shared" si="51"/>
        <v>322</v>
      </c>
      <c r="P989" s="17">
        <f t="shared" si="51"/>
        <v>0</v>
      </c>
      <c r="Q989" s="17">
        <f t="shared" si="51"/>
        <v>0</v>
      </c>
      <c r="R989" s="17">
        <f t="shared" si="51"/>
        <v>822</v>
      </c>
      <c r="S989" s="17">
        <f t="shared" si="50"/>
        <v>1562</v>
      </c>
    </row>
    <row r="990" spans="1:19">
      <c r="A990" s="9">
        <v>49450</v>
      </c>
      <c r="B990" s="9">
        <v>0</v>
      </c>
      <c r="C990" s="9">
        <v>0</v>
      </c>
      <c r="D990" s="9">
        <v>0</v>
      </c>
      <c r="E990" s="9">
        <v>311</v>
      </c>
      <c r="F990" s="9">
        <v>0</v>
      </c>
      <c r="G990" s="9">
        <v>0</v>
      </c>
      <c r="H990" s="9">
        <v>812</v>
      </c>
      <c r="I990" s="9">
        <v>1552</v>
      </c>
      <c r="K990" s="9">
        <f t="shared" si="53"/>
        <v>49475</v>
      </c>
      <c r="L990" s="17">
        <f t="shared" si="52"/>
        <v>0</v>
      </c>
      <c r="M990" s="17">
        <f t="shared" si="52"/>
        <v>0</v>
      </c>
      <c r="N990" s="17">
        <f t="shared" si="52"/>
        <v>0</v>
      </c>
      <c r="O990" s="17">
        <f t="shared" si="51"/>
        <v>311</v>
      </c>
      <c r="P990" s="17">
        <f t="shared" si="51"/>
        <v>0</v>
      </c>
      <c r="Q990" s="17">
        <f t="shared" si="51"/>
        <v>0</v>
      </c>
      <c r="R990" s="17">
        <f t="shared" si="51"/>
        <v>812</v>
      </c>
      <c r="S990" s="17">
        <f t="shared" si="50"/>
        <v>1552</v>
      </c>
    </row>
    <row r="991" spans="1:19">
      <c r="A991" s="9">
        <v>49500</v>
      </c>
      <c r="B991" s="9">
        <v>0</v>
      </c>
      <c r="C991" s="9">
        <v>0</v>
      </c>
      <c r="D991" s="9">
        <v>0</v>
      </c>
      <c r="E991" s="9">
        <v>301</v>
      </c>
      <c r="F991" s="9">
        <v>0</v>
      </c>
      <c r="G991" s="9">
        <v>0</v>
      </c>
      <c r="H991" s="9">
        <v>801</v>
      </c>
      <c r="I991" s="9">
        <v>1541</v>
      </c>
      <c r="K991" s="9">
        <f t="shared" si="53"/>
        <v>49525</v>
      </c>
      <c r="L991" s="17">
        <f t="shared" si="52"/>
        <v>0</v>
      </c>
      <c r="M991" s="17">
        <f t="shared" si="52"/>
        <v>0</v>
      </c>
      <c r="N991" s="17">
        <f t="shared" si="52"/>
        <v>0</v>
      </c>
      <c r="O991" s="17">
        <f t="shared" si="51"/>
        <v>301</v>
      </c>
      <c r="P991" s="17">
        <f t="shared" si="51"/>
        <v>0</v>
      </c>
      <c r="Q991" s="17">
        <f t="shared" si="51"/>
        <v>0</v>
      </c>
      <c r="R991" s="17">
        <f t="shared" si="51"/>
        <v>801</v>
      </c>
      <c r="S991" s="17">
        <f t="shared" si="50"/>
        <v>1541</v>
      </c>
    </row>
    <row r="992" spans="1:19">
      <c r="A992" s="9">
        <v>49550</v>
      </c>
      <c r="B992" s="9">
        <v>0</v>
      </c>
      <c r="C992" s="9">
        <v>0</v>
      </c>
      <c r="D992" s="9">
        <v>0</v>
      </c>
      <c r="E992" s="9">
        <v>290</v>
      </c>
      <c r="F992" s="9">
        <v>0</v>
      </c>
      <c r="G992" s="9">
        <v>0</v>
      </c>
      <c r="H992" s="9">
        <v>791</v>
      </c>
      <c r="I992" s="9">
        <v>1531</v>
      </c>
      <c r="K992" s="9">
        <f t="shared" si="53"/>
        <v>49575</v>
      </c>
      <c r="L992" s="17">
        <f t="shared" si="52"/>
        <v>0</v>
      </c>
      <c r="M992" s="17">
        <f t="shared" si="52"/>
        <v>0</v>
      </c>
      <c r="N992" s="17">
        <f t="shared" si="52"/>
        <v>0</v>
      </c>
      <c r="O992" s="17">
        <f t="shared" si="51"/>
        <v>290</v>
      </c>
      <c r="P992" s="17">
        <f t="shared" si="51"/>
        <v>0</v>
      </c>
      <c r="Q992" s="17">
        <f t="shared" si="51"/>
        <v>0</v>
      </c>
      <c r="R992" s="17">
        <f t="shared" si="51"/>
        <v>791</v>
      </c>
      <c r="S992" s="17">
        <f t="shared" si="50"/>
        <v>1531</v>
      </c>
    </row>
    <row r="993" spans="1:19">
      <c r="A993" s="9">
        <v>49600</v>
      </c>
      <c r="B993" s="9">
        <v>0</v>
      </c>
      <c r="C993" s="9">
        <v>0</v>
      </c>
      <c r="D993" s="9">
        <v>0</v>
      </c>
      <c r="E993" s="9">
        <v>280</v>
      </c>
      <c r="F993" s="9">
        <v>0</v>
      </c>
      <c r="G993" s="9">
        <v>0</v>
      </c>
      <c r="H993" s="9">
        <v>780</v>
      </c>
      <c r="I993" s="9">
        <v>1520</v>
      </c>
      <c r="K993" s="9">
        <f t="shared" si="53"/>
        <v>49625</v>
      </c>
      <c r="L993" s="17">
        <f t="shared" si="52"/>
        <v>0</v>
      </c>
      <c r="M993" s="17">
        <f t="shared" si="52"/>
        <v>0</v>
      </c>
      <c r="N993" s="17">
        <f t="shared" si="52"/>
        <v>0</v>
      </c>
      <c r="O993" s="17">
        <f t="shared" si="51"/>
        <v>280</v>
      </c>
      <c r="P993" s="17">
        <f t="shared" si="51"/>
        <v>0</v>
      </c>
      <c r="Q993" s="17">
        <f t="shared" si="51"/>
        <v>0</v>
      </c>
      <c r="R993" s="17">
        <f t="shared" si="51"/>
        <v>780</v>
      </c>
      <c r="S993" s="17">
        <f t="shared" si="50"/>
        <v>1520</v>
      </c>
    </row>
    <row r="994" spans="1:19">
      <c r="A994" s="9">
        <v>49650</v>
      </c>
      <c r="B994" s="9">
        <v>0</v>
      </c>
      <c r="C994" s="9">
        <v>0</v>
      </c>
      <c r="D994" s="9">
        <v>0</v>
      </c>
      <c r="E994" s="9">
        <v>269</v>
      </c>
      <c r="F994" s="9">
        <v>0</v>
      </c>
      <c r="G994" s="9">
        <v>0</v>
      </c>
      <c r="H994" s="9">
        <v>770</v>
      </c>
      <c r="I994" s="9">
        <v>1510</v>
      </c>
      <c r="K994" s="9">
        <f t="shared" si="53"/>
        <v>49675</v>
      </c>
      <c r="L994" s="17">
        <f t="shared" si="52"/>
        <v>0</v>
      </c>
      <c r="M994" s="17">
        <f t="shared" si="52"/>
        <v>0</v>
      </c>
      <c r="N994" s="17">
        <f t="shared" si="52"/>
        <v>0</v>
      </c>
      <c r="O994" s="17">
        <f t="shared" si="51"/>
        <v>269</v>
      </c>
      <c r="P994" s="17">
        <f t="shared" si="51"/>
        <v>0</v>
      </c>
      <c r="Q994" s="17">
        <f t="shared" si="51"/>
        <v>0</v>
      </c>
      <c r="R994" s="17">
        <f t="shared" si="51"/>
        <v>770</v>
      </c>
      <c r="S994" s="17">
        <f t="shared" si="50"/>
        <v>1510</v>
      </c>
    </row>
    <row r="995" spans="1:19">
      <c r="A995" s="9">
        <v>49700</v>
      </c>
      <c r="B995" s="9">
        <v>0</v>
      </c>
      <c r="C995" s="9">
        <v>0</v>
      </c>
      <c r="D995" s="9">
        <v>0</v>
      </c>
      <c r="E995" s="9">
        <v>259</v>
      </c>
      <c r="F995" s="9">
        <v>0</v>
      </c>
      <c r="G995" s="9">
        <v>0</v>
      </c>
      <c r="H995" s="9">
        <v>759</v>
      </c>
      <c r="I995" s="9">
        <v>1499</v>
      </c>
      <c r="K995" s="9">
        <f t="shared" si="53"/>
        <v>49725</v>
      </c>
      <c r="L995" s="17">
        <f t="shared" si="52"/>
        <v>0</v>
      </c>
      <c r="M995" s="17">
        <f t="shared" si="52"/>
        <v>0</v>
      </c>
      <c r="N995" s="17">
        <f t="shared" si="52"/>
        <v>0</v>
      </c>
      <c r="O995" s="17">
        <f t="shared" si="51"/>
        <v>259</v>
      </c>
      <c r="P995" s="17">
        <f t="shared" si="51"/>
        <v>0</v>
      </c>
      <c r="Q995" s="17">
        <f t="shared" si="51"/>
        <v>0</v>
      </c>
      <c r="R995" s="17">
        <f t="shared" si="51"/>
        <v>759</v>
      </c>
      <c r="S995" s="17">
        <f t="shared" si="50"/>
        <v>1499</v>
      </c>
    </row>
    <row r="996" spans="1:19">
      <c r="A996" s="9">
        <v>49750</v>
      </c>
      <c r="B996" s="9">
        <v>0</v>
      </c>
      <c r="C996" s="9">
        <v>0</v>
      </c>
      <c r="D996" s="9">
        <v>0</v>
      </c>
      <c r="E996" s="9">
        <v>248</v>
      </c>
      <c r="F996" s="9">
        <v>0</v>
      </c>
      <c r="G996" s="9">
        <v>0</v>
      </c>
      <c r="H996" s="9">
        <v>749</v>
      </c>
      <c r="I996" s="9">
        <v>1489</v>
      </c>
      <c r="K996" s="9">
        <f t="shared" si="53"/>
        <v>49775</v>
      </c>
      <c r="L996" s="17">
        <f t="shared" si="52"/>
        <v>0</v>
      </c>
      <c r="M996" s="17">
        <f t="shared" si="52"/>
        <v>0</v>
      </c>
      <c r="N996" s="17">
        <f t="shared" si="52"/>
        <v>0</v>
      </c>
      <c r="O996" s="17">
        <f t="shared" si="51"/>
        <v>248</v>
      </c>
      <c r="P996" s="17">
        <f t="shared" si="51"/>
        <v>0</v>
      </c>
      <c r="Q996" s="17">
        <f t="shared" si="51"/>
        <v>0</v>
      </c>
      <c r="R996" s="17">
        <f t="shared" si="51"/>
        <v>749</v>
      </c>
      <c r="S996" s="17">
        <f t="shared" si="50"/>
        <v>1489</v>
      </c>
    </row>
    <row r="997" spans="1:19">
      <c r="A997" s="9">
        <v>49800</v>
      </c>
      <c r="B997" s="9">
        <v>0</v>
      </c>
      <c r="C997" s="9">
        <v>0</v>
      </c>
      <c r="D997" s="9">
        <v>0</v>
      </c>
      <c r="E997" s="9">
        <v>238</v>
      </c>
      <c r="F997" s="9">
        <v>0</v>
      </c>
      <c r="G997" s="9">
        <v>0</v>
      </c>
      <c r="H997" s="9">
        <v>738</v>
      </c>
      <c r="I997" s="9">
        <v>1478</v>
      </c>
      <c r="K997" s="9">
        <f t="shared" si="53"/>
        <v>49825</v>
      </c>
      <c r="L997" s="17">
        <f t="shared" si="52"/>
        <v>0</v>
      </c>
      <c r="M997" s="17">
        <f t="shared" si="52"/>
        <v>0</v>
      </c>
      <c r="N997" s="17">
        <f t="shared" si="52"/>
        <v>0</v>
      </c>
      <c r="O997" s="17">
        <f t="shared" si="51"/>
        <v>238</v>
      </c>
      <c r="P997" s="17">
        <f t="shared" si="51"/>
        <v>0</v>
      </c>
      <c r="Q997" s="17">
        <f t="shared" si="51"/>
        <v>0</v>
      </c>
      <c r="R997" s="17">
        <f t="shared" si="51"/>
        <v>738</v>
      </c>
      <c r="S997" s="17">
        <f t="shared" si="50"/>
        <v>1478</v>
      </c>
    </row>
    <row r="998" spans="1:19">
      <c r="A998" s="9">
        <v>49850</v>
      </c>
      <c r="B998" s="9">
        <v>0</v>
      </c>
      <c r="C998" s="9">
        <v>0</v>
      </c>
      <c r="D998" s="9">
        <v>0</v>
      </c>
      <c r="E998" s="9">
        <v>227</v>
      </c>
      <c r="F998" s="9">
        <v>0</v>
      </c>
      <c r="G998" s="9">
        <v>0</v>
      </c>
      <c r="H998" s="9">
        <v>728</v>
      </c>
      <c r="I998" s="9">
        <v>1468</v>
      </c>
      <c r="K998" s="9">
        <f t="shared" si="53"/>
        <v>49875</v>
      </c>
      <c r="L998" s="17">
        <f t="shared" si="52"/>
        <v>0</v>
      </c>
      <c r="M998" s="17">
        <f t="shared" si="52"/>
        <v>0</v>
      </c>
      <c r="N998" s="17">
        <f t="shared" si="52"/>
        <v>0</v>
      </c>
      <c r="O998" s="17">
        <f t="shared" si="51"/>
        <v>227</v>
      </c>
      <c r="P998" s="17">
        <f t="shared" si="51"/>
        <v>0</v>
      </c>
      <c r="Q998" s="17">
        <f t="shared" si="51"/>
        <v>0</v>
      </c>
      <c r="R998" s="17">
        <f t="shared" si="51"/>
        <v>728</v>
      </c>
      <c r="S998" s="17">
        <f t="shared" si="50"/>
        <v>1468</v>
      </c>
    </row>
    <row r="999" spans="1:19">
      <c r="A999" s="9">
        <v>49900</v>
      </c>
      <c r="B999" s="9">
        <v>0</v>
      </c>
      <c r="C999" s="9">
        <v>0</v>
      </c>
      <c r="D999" s="9">
        <v>0</v>
      </c>
      <c r="E999" s="9">
        <v>217</v>
      </c>
      <c r="F999" s="9">
        <v>0</v>
      </c>
      <c r="G999" s="9">
        <v>0</v>
      </c>
      <c r="H999" s="9">
        <v>717</v>
      </c>
      <c r="I999" s="9">
        <v>1457</v>
      </c>
      <c r="K999" s="9">
        <f t="shared" si="53"/>
        <v>49925</v>
      </c>
      <c r="L999" s="17">
        <f t="shared" si="52"/>
        <v>0</v>
      </c>
      <c r="M999" s="17">
        <f t="shared" si="52"/>
        <v>0</v>
      </c>
      <c r="N999" s="17">
        <f t="shared" si="52"/>
        <v>0</v>
      </c>
      <c r="O999" s="17">
        <f t="shared" si="51"/>
        <v>217</v>
      </c>
      <c r="P999" s="17">
        <f t="shared" si="51"/>
        <v>0</v>
      </c>
      <c r="Q999" s="17">
        <f t="shared" si="51"/>
        <v>0</v>
      </c>
      <c r="R999" s="17">
        <f t="shared" si="51"/>
        <v>717</v>
      </c>
      <c r="S999" s="17">
        <f t="shared" si="50"/>
        <v>1457</v>
      </c>
    </row>
    <row r="1000" spans="1:19">
      <c r="A1000" s="9">
        <v>49950</v>
      </c>
      <c r="B1000" s="9">
        <v>0</v>
      </c>
      <c r="C1000" s="9">
        <v>0</v>
      </c>
      <c r="D1000" s="9">
        <v>0</v>
      </c>
      <c r="E1000" s="9">
        <v>206</v>
      </c>
      <c r="F1000" s="9">
        <v>0</v>
      </c>
      <c r="G1000" s="9">
        <v>0</v>
      </c>
      <c r="H1000" s="9">
        <v>707</v>
      </c>
      <c r="I1000" s="9">
        <v>1447</v>
      </c>
      <c r="K1000" s="9">
        <f t="shared" si="53"/>
        <v>49975</v>
      </c>
      <c r="L1000" s="17">
        <f t="shared" si="52"/>
        <v>0</v>
      </c>
      <c r="M1000" s="17">
        <f t="shared" si="52"/>
        <v>0</v>
      </c>
      <c r="N1000" s="17">
        <f t="shared" si="52"/>
        <v>0</v>
      </c>
      <c r="O1000" s="17">
        <f t="shared" si="51"/>
        <v>206</v>
      </c>
      <c r="P1000" s="17">
        <f t="shared" si="51"/>
        <v>0</v>
      </c>
      <c r="Q1000" s="17">
        <f t="shared" si="51"/>
        <v>0</v>
      </c>
      <c r="R1000" s="17">
        <f t="shared" si="51"/>
        <v>707</v>
      </c>
      <c r="S1000" s="17">
        <f t="shared" si="50"/>
        <v>1447</v>
      </c>
    </row>
    <row r="1001" spans="1:19">
      <c r="A1001" s="9">
        <v>50000</v>
      </c>
      <c r="B1001" s="9">
        <v>0</v>
      </c>
      <c r="C1001" s="9">
        <v>0</v>
      </c>
      <c r="D1001" s="9">
        <v>0</v>
      </c>
      <c r="E1001" s="9">
        <v>196</v>
      </c>
      <c r="F1001" s="9">
        <v>0</v>
      </c>
      <c r="G1001" s="9">
        <v>0</v>
      </c>
      <c r="H1001" s="9">
        <v>696</v>
      </c>
      <c r="I1001" s="9">
        <v>1436</v>
      </c>
      <c r="K1001" s="9">
        <f t="shared" si="53"/>
        <v>50025</v>
      </c>
      <c r="L1001" s="17">
        <f t="shared" si="52"/>
        <v>0</v>
      </c>
      <c r="M1001" s="17">
        <f t="shared" si="52"/>
        <v>0</v>
      </c>
      <c r="N1001" s="17">
        <f t="shared" si="52"/>
        <v>0</v>
      </c>
      <c r="O1001" s="17">
        <f t="shared" si="51"/>
        <v>196</v>
      </c>
      <c r="P1001" s="17">
        <f t="shared" si="51"/>
        <v>0</v>
      </c>
      <c r="Q1001" s="17">
        <f t="shared" si="51"/>
        <v>0</v>
      </c>
      <c r="R1001" s="17">
        <f t="shared" si="51"/>
        <v>696</v>
      </c>
      <c r="S1001" s="17">
        <f t="shared" si="50"/>
        <v>1436</v>
      </c>
    </row>
    <row r="1002" spans="1:19">
      <c r="A1002" s="9">
        <v>50050</v>
      </c>
      <c r="B1002" s="9">
        <v>0</v>
      </c>
      <c r="C1002" s="9">
        <v>0</v>
      </c>
      <c r="D1002" s="9">
        <v>0</v>
      </c>
      <c r="E1002" s="9">
        <v>185</v>
      </c>
      <c r="F1002" s="9">
        <v>0</v>
      </c>
      <c r="G1002" s="9">
        <v>0</v>
      </c>
      <c r="H1002" s="9">
        <v>686</v>
      </c>
      <c r="I1002" s="9">
        <v>1426</v>
      </c>
      <c r="K1002" s="9">
        <f t="shared" si="53"/>
        <v>50075</v>
      </c>
      <c r="L1002" s="17">
        <f t="shared" si="52"/>
        <v>0</v>
      </c>
      <c r="M1002" s="17">
        <f t="shared" si="52"/>
        <v>0</v>
      </c>
      <c r="N1002" s="17">
        <f t="shared" si="52"/>
        <v>0</v>
      </c>
      <c r="O1002" s="17">
        <f t="shared" si="51"/>
        <v>185</v>
      </c>
      <c r="P1002" s="17">
        <f t="shared" si="51"/>
        <v>0</v>
      </c>
      <c r="Q1002" s="17">
        <f t="shared" si="51"/>
        <v>0</v>
      </c>
      <c r="R1002" s="17">
        <f t="shared" si="51"/>
        <v>686</v>
      </c>
      <c r="S1002" s="17">
        <f t="shared" si="50"/>
        <v>1426</v>
      </c>
    </row>
    <row r="1003" spans="1:19">
      <c r="A1003" s="9">
        <v>50100</v>
      </c>
      <c r="B1003" s="9">
        <v>0</v>
      </c>
      <c r="C1003" s="9">
        <v>0</v>
      </c>
      <c r="D1003" s="9">
        <v>0</v>
      </c>
      <c r="E1003" s="9">
        <v>175</v>
      </c>
      <c r="F1003" s="9">
        <v>0</v>
      </c>
      <c r="G1003" s="9">
        <v>0</v>
      </c>
      <c r="H1003" s="9">
        <v>675</v>
      </c>
      <c r="I1003" s="9">
        <v>1415</v>
      </c>
      <c r="K1003" s="9">
        <f t="shared" si="53"/>
        <v>50125</v>
      </c>
      <c r="L1003" s="17">
        <f t="shared" si="52"/>
        <v>0</v>
      </c>
      <c r="M1003" s="17">
        <f t="shared" si="52"/>
        <v>0</v>
      </c>
      <c r="N1003" s="17">
        <f t="shared" si="52"/>
        <v>0</v>
      </c>
      <c r="O1003" s="17">
        <f t="shared" si="51"/>
        <v>175</v>
      </c>
      <c r="P1003" s="17">
        <f t="shared" si="51"/>
        <v>0</v>
      </c>
      <c r="Q1003" s="17">
        <f t="shared" si="51"/>
        <v>0</v>
      </c>
      <c r="R1003" s="17">
        <f t="shared" si="51"/>
        <v>675</v>
      </c>
      <c r="S1003" s="17">
        <f t="shared" si="50"/>
        <v>1415</v>
      </c>
    </row>
    <row r="1004" spans="1:19">
      <c r="A1004" s="9">
        <v>50150</v>
      </c>
      <c r="B1004" s="9">
        <v>0</v>
      </c>
      <c r="C1004" s="9">
        <v>0</v>
      </c>
      <c r="D1004" s="9">
        <v>0</v>
      </c>
      <c r="E1004" s="9">
        <v>164</v>
      </c>
      <c r="F1004" s="9">
        <v>0</v>
      </c>
      <c r="G1004" s="9">
        <v>0</v>
      </c>
      <c r="H1004" s="9">
        <v>664</v>
      </c>
      <c r="I1004" s="9">
        <v>1404</v>
      </c>
      <c r="K1004" s="9">
        <f t="shared" si="53"/>
        <v>50175</v>
      </c>
      <c r="L1004" s="17">
        <f t="shared" si="52"/>
        <v>0</v>
      </c>
      <c r="M1004" s="17">
        <f t="shared" si="52"/>
        <v>0</v>
      </c>
      <c r="N1004" s="17">
        <f t="shared" si="52"/>
        <v>0</v>
      </c>
      <c r="O1004" s="17">
        <f t="shared" si="51"/>
        <v>164</v>
      </c>
      <c r="P1004" s="17">
        <f t="shared" si="51"/>
        <v>0</v>
      </c>
      <c r="Q1004" s="17">
        <f t="shared" si="51"/>
        <v>0</v>
      </c>
      <c r="R1004" s="17">
        <f t="shared" si="51"/>
        <v>664</v>
      </c>
      <c r="S1004" s="17">
        <f t="shared" si="50"/>
        <v>1404</v>
      </c>
    </row>
    <row r="1005" spans="1:19">
      <c r="A1005" s="9">
        <v>50200</v>
      </c>
      <c r="B1005" s="9">
        <v>0</v>
      </c>
      <c r="C1005" s="9">
        <v>0</v>
      </c>
      <c r="D1005" s="9">
        <v>0</v>
      </c>
      <c r="E1005" s="9">
        <v>154</v>
      </c>
      <c r="F1005" s="9">
        <v>0</v>
      </c>
      <c r="G1005" s="9">
        <v>0</v>
      </c>
      <c r="H1005" s="9">
        <v>654</v>
      </c>
      <c r="I1005" s="9">
        <v>1394</v>
      </c>
      <c r="K1005" s="9">
        <f t="shared" si="53"/>
        <v>50225</v>
      </c>
      <c r="L1005" s="17">
        <f t="shared" si="52"/>
        <v>0</v>
      </c>
      <c r="M1005" s="17">
        <f t="shared" si="52"/>
        <v>0</v>
      </c>
      <c r="N1005" s="17">
        <f t="shared" si="52"/>
        <v>0</v>
      </c>
      <c r="O1005" s="17">
        <f t="shared" si="51"/>
        <v>154</v>
      </c>
      <c r="P1005" s="17">
        <f t="shared" si="51"/>
        <v>0</v>
      </c>
      <c r="Q1005" s="17">
        <f t="shared" si="51"/>
        <v>0</v>
      </c>
      <c r="R1005" s="17">
        <f t="shared" si="51"/>
        <v>654</v>
      </c>
      <c r="S1005" s="17">
        <f t="shared" si="50"/>
        <v>1394</v>
      </c>
    </row>
    <row r="1006" spans="1:19">
      <c r="A1006" s="9">
        <v>50250</v>
      </c>
      <c r="B1006" s="9">
        <v>0</v>
      </c>
      <c r="C1006" s="9">
        <v>0</v>
      </c>
      <c r="D1006" s="9">
        <v>0</v>
      </c>
      <c r="E1006" s="9">
        <v>143</v>
      </c>
      <c r="F1006" s="9">
        <v>0</v>
      </c>
      <c r="G1006" s="9">
        <v>0</v>
      </c>
      <c r="H1006" s="9">
        <v>643</v>
      </c>
      <c r="I1006" s="9">
        <v>1383</v>
      </c>
      <c r="K1006" s="9">
        <f t="shared" si="53"/>
        <v>50275</v>
      </c>
      <c r="L1006" s="17">
        <f t="shared" si="52"/>
        <v>0</v>
      </c>
      <c r="M1006" s="17">
        <f t="shared" si="52"/>
        <v>0</v>
      </c>
      <c r="N1006" s="17">
        <f t="shared" si="52"/>
        <v>0</v>
      </c>
      <c r="O1006" s="17">
        <f t="shared" si="51"/>
        <v>143</v>
      </c>
      <c r="P1006" s="17">
        <f t="shared" si="51"/>
        <v>0</v>
      </c>
      <c r="Q1006" s="17">
        <f t="shared" si="51"/>
        <v>0</v>
      </c>
      <c r="R1006" s="17">
        <f t="shared" si="51"/>
        <v>643</v>
      </c>
      <c r="S1006" s="17">
        <f t="shared" si="50"/>
        <v>1383</v>
      </c>
    </row>
    <row r="1007" spans="1:19">
      <c r="A1007" s="9">
        <v>50300</v>
      </c>
      <c r="B1007" s="9">
        <v>0</v>
      </c>
      <c r="C1007" s="9">
        <v>0</v>
      </c>
      <c r="D1007" s="9">
        <v>0</v>
      </c>
      <c r="E1007" s="9">
        <v>132</v>
      </c>
      <c r="F1007" s="9">
        <v>0</v>
      </c>
      <c r="G1007" s="9">
        <v>0</v>
      </c>
      <c r="H1007" s="9">
        <v>633</v>
      </c>
      <c r="I1007" s="9">
        <v>1373</v>
      </c>
      <c r="K1007" s="9">
        <f t="shared" si="53"/>
        <v>50325</v>
      </c>
      <c r="L1007" s="17">
        <f t="shared" si="52"/>
        <v>0</v>
      </c>
      <c r="M1007" s="17">
        <f t="shared" si="52"/>
        <v>0</v>
      </c>
      <c r="N1007" s="17">
        <f t="shared" si="52"/>
        <v>0</v>
      </c>
      <c r="O1007" s="17">
        <f t="shared" si="51"/>
        <v>132</v>
      </c>
      <c r="P1007" s="17">
        <f t="shared" si="51"/>
        <v>0</v>
      </c>
      <c r="Q1007" s="17">
        <f t="shared" si="51"/>
        <v>0</v>
      </c>
      <c r="R1007" s="17">
        <f t="shared" si="51"/>
        <v>633</v>
      </c>
      <c r="S1007" s="17">
        <f t="shared" si="51"/>
        <v>1373</v>
      </c>
    </row>
    <row r="1008" spans="1:19">
      <c r="A1008" s="9">
        <v>50350</v>
      </c>
      <c r="B1008" s="9">
        <v>0</v>
      </c>
      <c r="C1008" s="9">
        <v>0</v>
      </c>
      <c r="D1008" s="9">
        <v>0</v>
      </c>
      <c r="E1008" s="9">
        <v>122</v>
      </c>
      <c r="F1008" s="9">
        <v>0</v>
      </c>
      <c r="G1008" s="9">
        <v>0</v>
      </c>
      <c r="H1008" s="9">
        <v>622</v>
      </c>
      <c r="I1008" s="9">
        <v>1362</v>
      </c>
      <c r="K1008" s="9">
        <f t="shared" si="53"/>
        <v>50375</v>
      </c>
      <c r="L1008" s="17">
        <f t="shared" si="52"/>
        <v>0</v>
      </c>
      <c r="M1008" s="17">
        <f t="shared" si="52"/>
        <v>0</v>
      </c>
      <c r="N1008" s="17">
        <f t="shared" si="52"/>
        <v>0</v>
      </c>
      <c r="O1008" s="17">
        <f t="shared" si="51"/>
        <v>122</v>
      </c>
      <c r="P1008" s="17">
        <f t="shared" si="51"/>
        <v>0</v>
      </c>
      <c r="Q1008" s="17">
        <f t="shared" si="51"/>
        <v>0</v>
      </c>
      <c r="R1008" s="17">
        <f t="shared" si="51"/>
        <v>622</v>
      </c>
      <c r="S1008" s="17">
        <f t="shared" si="51"/>
        <v>1362</v>
      </c>
    </row>
    <row r="1009" spans="1:19">
      <c r="A1009" s="9">
        <v>50400</v>
      </c>
      <c r="B1009" s="9">
        <v>0</v>
      </c>
      <c r="C1009" s="9">
        <v>0</v>
      </c>
      <c r="D1009" s="9">
        <v>0</v>
      </c>
      <c r="E1009" s="9">
        <v>111</v>
      </c>
      <c r="F1009" s="9">
        <v>0</v>
      </c>
      <c r="G1009" s="9">
        <v>0</v>
      </c>
      <c r="H1009" s="9">
        <v>612</v>
      </c>
      <c r="I1009" s="9">
        <v>1352</v>
      </c>
      <c r="K1009" s="9">
        <f t="shared" si="53"/>
        <v>50425</v>
      </c>
      <c r="L1009" s="17">
        <f t="shared" si="52"/>
        <v>0</v>
      </c>
      <c r="M1009" s="17">
        <f t="shared" si="52"/>
        <v>0</v>
      </c>
      <c r="N1009" s="17">
        <f t="shared" si="52"/>
        <v>0</v>
      </c>
      <c r="O1009" s="17">
        <f t="shared" si="51"/>
        <v>111</v>
      </c>
      <c r="P1009" s="17">
        <f t="shared" si="51"/>
        <v>0</v>
      </c>
      <c r="Q1009" s="17">
        <f t="shared" si="51"/>
        <v>0</v>
      </c>
      <c r="R1009" s="17">
        <f t="shared" si="51"/>
        <v>612</v>
      </c>
      <c r="S1009" s="17">
        <f t="shared" si="51"/>
        <v>1352</v>
      </c>
    </row>
    <row r="1010" spans="1:19">
      <c r="A1010" s="9">
        <v>50450</v>
      </c>
      <c r="B1010" s="9">
        <v>0</v>
      </c>
      <c r="C1010" s="9">
        <v>0</v>
      </c>
      <c r="D1010" s="9">
        <v>0</v>
      </c>
      <c r="E1010" s="9">
        <v>101</v>
      </c>
      <c r="F1010" s="9">
        <v>0</v>
      </c>
      <c r="G1010" s="9">
        <v>0</v>
      </c>
      <c r="H1010" s="9">
        <v>601</v>
      </c>
      <c r="I1010" s="9">
        <v>1341</v>
      </c>
      <c r="K1010" s="9">
        <f t="shared" si="53"/>
        <v>50475</v>
      </c>
      <c r="L1010" s="17">
        <f t="shared" si="52"/>
        <v>0</v>
      </c>
      <c r="M1010" s="17">
        <f t="shared" si="52"/>
        <v>0</v>
      </c>
      <c r="N1010" s="17">
        <f t="shared" si="52"/>
        <v>0</v>
      </c>
      <c r="O1010" s="17">
        <f t="shared" si="51"/>
        <v>101</v>
      </c>
      <c r="P1010" s="17">
        <f t="shared" si="51"/>
        <v>0</v>
      </c>
      <c r="Q1010" s="17">
        <f t="shared" si="51"/>
        <v>0</v>
      </c>
      <c r="R1010" s="17">
        <f t="shared" si="51"/>
        <v>601</v>
      </c>
      <c r="S1010" s="17">
        <f t="shared" si="51"/>
        <v>1341</v>
      </c>
    </row>
    <row r="1011" spans="1:19">
      <c r="A1011" s="9">
        <v>50500</v>
      </c>
      <c r="B1011" s="9">
        <v>0</v>
      </c>
      <c r="C1011" s="9">
        <v>0</v>
      </c>
      <c r="D1011" s="9">
        <v>0</v>
      </c>
      <c r="E1011" s="9">
        <v>90</v>
      </c>
      <c r="F1011" s="9">
        <v>0</v>
      </c>
      <c r="G1011" s="9">
        <v>0</v>
      </c>
      <c r="H1011" s="9">
        <v>591</v>
      </c>
      <c r="I1011" s="9">
        <v>1331</v>
      </c>
      <c r="K1011" s="9">
        <f t="shared" si="53"/>
        <v>50525</v>
      </c>
      <c r="L1011" s="17">
        <f t="shared" si="52"/>
        <v>0</v>
      </c>
      <c r="M1011" s="17">
        <f t="shared" si="52"/>
        <v>0</v>
      </c>
      <c r="N1011" s="17">
        <f t="shared" si="52"/>
        <v>0</v>
      </c>
      <c r="O1011" s="17">
        <f t="shared" si="51"/>
        <v>90</v>
      </c>
      <c r="P1011" s="17">
        <f t="shared" si="51"/>
        <v>0</v>
      </c>
      <c r="Q1011" s="17">
        <f t="shared" si="51"/>
        <v>0</v>
      </c>
      <c r="R1011" s="17">
        <f t="shared" si="51"/>
        <v>591</v>
      </c>
      <c r="S1011" s="17">
        <f t="shared" si="51"/>
        <v>1331</v>
      </c>
    </row>
    <row r="1012" spans="1:19">
      <c r="A1012" s="9">
        <v>50550</v>
      </c>
      <c r="B1012" s="9">
        <v>0</v>
      </c>
      <c r="C1012" s="9">
        <v>0</v>
      </c>
      <c r="D1012" s="9">
        <v>0</v>
      </c>
      <c r="E1012" s="9">
        <v>80</v>
      </c>
      <c r="F1012" s="9">
        <v>0</v>
      </c>
      <c r="G1012" s="9">
        <v>0</v>
      </c>
      <c r="H1012" s="9">
        <v>580</v>
      </c>
      <c r="I1012" s="9">
        <v>1320</v>
      </c>
      <c r="K1012" s="9">
        <f t="shared" si="53"/>
        <v>50575</v>
      </c>
      <c r="L1012" s="17">
        <f t="shared" si="52"/>
        <v>0</v>
      </c>
      <c r="M1012" s="17">
        <f t="shared" si="52"/>
        <v>0</v>
      </c>
      <c r="N1012" s="17">
        <f t="shared" si="52"/>
        <v>0</v>
      </c>
      <c r="O1012" s="17">
        <f t="shared" si="51"/>
        <v>80</v>
      </c>
      <c r="P1012" s="17">
        <f t="shared" si="51"/>
        <v>0</v>
      </c>
      <c r="Q1012" s="17">
        <f t="shared" si="51"/>
        <v>0</v>
      </c>
      <c r="R1012" s="17">
        <f t="shared" si="51"/>
        <v>580</v>
      </c>
      <c r="S1012" s="17">
        <f t="shared" si="51"/>
        <v>1320</v>
      </c>
    </row>
    <row r="1013" spans="1:19">
      <c r="A1013" s="9">
        <v>50600</v>
      </c>
      <c r="B1013" s="9">
        <v>0</v>
      </c>
      <c r="C1013" s="9">
        <v>0</v>
      </c>
      <c r="D1013" s="9">
        <v>0</v>
      </c>
      <c r="E1013" s="9">
        <v>69</v>
      </c>
      <c r="F1013" s="9">
        <v>0</v>
      </c>
      <c r="G1013" s="9">
        <v>0</v>
      </c>
      <c r="H1013" s="9">
        <v>570</v>
      </c>
      <c r="I1013" s="9">
        <v>1310</v>
      </c>
      <c r="K1013" s="9">
        <f t="shared" si="53"/>
        <v>50625</v>
      </c>
      <c r="L1013" s="17">
        <f t="shared" si="52"/>
        <v>0</v>
      </c>
      <c r="M1013" s="17">
        <f t="shared" si="52"/>
        <v>0</v>
      </c>
      <c r="N1013" s="17">
        <f t="shared" si="52"/>
        <v>0</v>
      </c>
      <c r="O1013" s="17">
        <f t="shared" si="51"/>
        <v>69</v>
      </c>
      <c r="P1013" s="17">
        <f t="shared" si="51"/>
        <v>0</v>
      </c>
      <c r="Q1013" s="17">
        <f t="shared" si="51"/>
        <v>0</v>
      </c>
      <c r="R1013" s="17">
        <f t="shared" si="51"/>
        <v>570</v>
      </c>
      <c r="S1013" s="17">
        <f t="shared" si="51"/>
        <v>1310</v>
      </c>
    </row>
    <row r="1014" spans="1:19">
      <c r="A1014" s="9">
        <v>50650</v>
      </c>
      <c r="B1014" s="9">
        <v>0</v>
      </c>
      <c r="C1014" s="9">
        <v>0</v>
      </c>
      <c r="D1014" s="9">
        <v>0</v>
      </c>
      <c r="E1014" s="9">
        <v>59</v>
      </c>
      <c r="F1014" s="9">
        <v>0</v>
      </c>
      <c r="G1014" s="9">
        <v>0</v>
      </c>
      <c r="H1014" s="9">
        <v>559</v>
      </c>
      <c r="I1014" s="9">
        <v>1299</v>
      </c>
      <c r="K1014" s="9">
        <f t="shared" si="53"/>
        <v>50675</v>
      </c>
      <c r="L1014" s="17">
        <f t="shared" si="52"/>
        <v>0</v>
      </c>
      <c r="M1014" s="17">
        <f t="shared" si="52"/>
        <v>0</v>
      </c>
      <c r="N1014" s="17">
        <f t="shared" si="52"/>
        <v>0</v>
      </c>
      <c r="O1014" s="17">
        <f t="shared" si="51"/>
        <v>59</v>
      </c>
      <c r="P1014" s="17">
        <f t="shared" si="51"/>
        <v>0</v>
      </c>
      <c r="Q1014" s="17">
        <f t="shared" si="51"/>
        <v>0</v>
      </c>
      <c r="R1014" s="17">
        <f t="shared" si="51"/>
        <v>559</v>
      </c>
      <c r="S1014" s="17">
        <f t="shared" si="51"/>
        <v>1299</v>
      </c>
    </row>
    <row r="1015" spans="1:19">
      <c r="A1015" s="9">
        <v>50700</v>
      </c>
      <c r="B1015" s="9">
        <v>0</v>
      </c>
      <c r="C1015" s="9">
        <v>0</v>
      </c>
      <c r="D1015" s="9">
        <v>0</v>
      </c>
      <c r="E1015" s="9">
        <v>48</v>
      </c>
      <c r="F1015" s="9">
        <v>0</v>
      </c>
      <c r="G1015" s="9">
        <v>0</v>
      </c>
      <c r="H1015" s="9">
        <v>549</v>
      </c>
      <c r="I1015" s="9">
        <v>1289</v>
      </c>
      <c r="K1015" s="9">
        <f t="shared" si="53"/>
        <v>50725</v>
      </c>
      <c r="L1015" s="17">
        <f t="shared" si="52"/>
        <v>0</v>
      </c>
      <c r="M1015" s="17">
        <f t="shared" si="52"/>
        <v>0</v>
      </c>
      <c r="N1015" s="17">
        <f t="shared" si="52"/>
        <v>0</v>
      </c>
      <c r="O1015" s="17">
        <f t="shared" si="51"/>
        <v>48</v>
      </c>
      <c r="P1015" s="17">
        <f t="shared" si="51"/>
        <v>0</v>
      </c>
      <c r="Q1015" s="17">
        <f t="shared" si="51"/>
        <v>0</v>
      </c>
      <c r="R1015" s="17">
        <f t="shared" si="51"/>
        <v>549</v>
      </c>
      <c r="S1015" s="17">
        <f t="shared" si="51"/>
        <v>1289</v>
      </c>
    </row>
    <row r="1016" spans="1:19">
      <c r="A1016" s="9">
        <v>50750</v>
      </c>
      <c r="B1016" s="9">
        <v>0</v>
      </c>
      <c r="C1016" s="9">
        <v>0</v>
      </c>
      <c r="D1016" s="9">
        <v>0</v>
      </c>
      <c r="E1016" s="9">
        <v>38</v>
      </c>
      <c r="F1016" s="9">
        <v>0</v>
      </c>
      <c r="G1016" s="9">
        <v>0</v>
      </c>
      <c r="H1016" s="9">
        <v>538</v>
      </c>
      <c r="I1016" s="9">
        <v>1278</v>
      </c>
      <c r="K1016" s="9">
        <f t="shared" si="53"/>
        <v>50775</v>
      </c>
      <c r="L1016" s="17">
        <f t="shared" si="52"/>
        <v>0</v>
      </c>
      <c r="M1016" s="17">
        <f t="shared" si="52"/>
        <v>0</v>
      </c>
      <c r="N1016" s="17">
        <f t="shared" si="52"/>
        <v>0</v>
      </c>
      <c r="O1016" s="17">
        <f t="shared" si="51"/>
        <v>38</v>
      </c>
      <c r="P1016" s="17">
        <f t="shared" si="51"/>
        <v>0</v>
      </c>
      <c r="Q1016" s="17">
        <f t="shared" si="51"/>
        <v>0</v>
      </c>
      <c r="R1016" s="17">
        <f t="shared" si="51"/>
        <v>538</v>
      </c>
      <c r="S1016" s="17">
        <f t="shared" si="51"/>
        <v>1278</v>
      </c>
    </row>
    <row r="1017" spans="1:19">
      <c r="A1017" s="9">
        <v>50800</v>
      </c>
      <c r="B1017" s="9">
        <v>0</v>
      </c>
      <c r="C1017" s="9">
        <v>0</v>
      </c>
      <c r="D1017" s="9">
        <v>0</v>
      </c>
      <c r="E1017" s="9">
        <v>27</v>
      </c>
      <c r="F1017" s="9">
        <v>0</v>
      </c>
      <c r="G1017" s="9">
        <v>0</v>
      </c>
      <c r="H1017" s="9">
        <v>528</v>
      </c>
      <c r="I1017" s="9">
        <v>1268</v>
      </c>
      <c r="K1017" s="9">
        <f t="shared" si="53"/>
        <v>50825</v>
      </c>
      <c r="L1017" s="17">
        <f t="shared" si="52"/>
        <v>0</v>
      </c>
      <c r="M1017" s="17">
        <f t="shared" si="52"/>
        <v>0</v>
      </c>
      <c r="N1017" s="17">
        <f t="shared" si="52"/>
        <v>0</v>
      </c>
      <c r="O1017" s="17">
        <f t="shared" si="51"/>
        <v>27</v>
      </c>
      <c r="P1017" s="17">
        <f t="shared" si="51"/>
        <v>0</v>
      </c>
      <c r="Q1017" s="17">
        <f t="shared" si="51"/>
        <v>0</v>
      </c>
      <c r="R1017" s="17">
        <f t="shared" si="51"/>
        <v>528</v>
      </c>
      <c r="S1017" s="17">
        <f t="shared" si="51"/>
        <v>1268</v>
      </c>
    </row>
    <row r="1018" spans="1:19">
      <c r="A1018" s="9">
        <v>50850</v>
      </c>
      <c r="B1018" s="9">
        <v>0</v>
      </c>
      <c r="C1018" s="9">
        <v>0</v>
      </c>
      <c r="D1018" s="9">
        <v>0</v>
      </c>
      <c r="E1018" s="9">
        <v>17</v>
      </c>
      <c r="F1018" s="9">
        <v>0</v>
      </c>
      <c r="G1018" s="9">
        <v>0</v>
      </c>
      <c r="H1018" s="9">
        <v>517</v>
      </c>
      <c r="I1018" s="9">
        <v>1257</v>
      </c>
      <c r="K1018" s="9">
        <f t="shared" si="53"/>
        <v>50875</v>
      </c>
      <c r="L1018" s="17">
        <f t="shared" si="52"/>
        <v>0</v>
      </c>
      <c r="M1018" s="17">
        <f t="shared" si="52"/>
        <v>0</v>
      </c>
      <c r="N1018" s="17">
        <f t="shared" si="52"/>
        <v>0</v>
      </c>
      <c r="O1018" s="17">
        <f t="shared" si="51"/>
        <v>17</v>
      </c>
      <c r="P1018" s="17">
        <f t="shared" si="51"/>
        <v>0</v>
      </c>
      <c r="Q1018" s="17">
        <f t="shared" si="51"/>
        <v>0</v>
      </c>
      <c r="R1018" s="17">
        <f t="shared" si="51"/>
        <v>517</v>
      </c>
      <c r="S1018" s="17">
        <f t="shared" si="51"/>
        <v>1257</v>
      </c>
    </row>
    <row r="1019" spans="1:19">
      <c r="A1019" s="9">
        <v>50900</v>
      </c>
      <c r="B1019" s="9">
        <v>0</v>
      </c>
      <c r="C1019" s="9">
        <v>0</v>
      </c>
      <c r="D1019" s="9">
        <v>0</v>
      </c>
      <c r="E1019" s="9">
        <v>6</v>
      </c>
      <c r="F1019" s="9">
        <v>0</v>
      </c>
      <c r="G1019" s="9">
        <v>0</v>
      </c>
      <c r="H1019" s="9">
        <v>507</v>
      </c>
      <c r="I1019" s="9">
        <v>1247</v>
      </c>
      <c r="K1019" s="9">
        <f t="shared" si="53"/>
        <v>50925</v>
      </c>
      <c r="L1019" s="17">
        <f t="shared" si="52"/>
        <v>0</v>
      </c>
      <c r="M1019" s="17">
        <f t="shared" si="52"/>
        <v>0</v>
      </c>
      <c r="N1019" s="17">
        <f t="shared" si="52"/>
        <v>0</v>
      </c>
      <c r="O1019" s="17">
        <f t="shared" si="51"/>
        <v>6</v>
      </c>
      <c r="P1019" s="17">
        <f t="shared" si="51"/>
        <v>0</v>
      </c>
      <c r="Q1019" s="17">
        <f t="shared" si="51"/>
        <v>0</v>
      </c>
      <c r="R1019" s="17">
        <f t="shared" si="51"/>
        <v>507</v>
      </c>
      <c r="S1019" s="17">
        <f t="shared" si="51"/>
        <v>1247</v>
      </c>
    </row>
    <row r="1020" spans="1:19">
      <c r="A1020" s="9">
        <v>50950</v>
      </c>
      <c r="B1020" s="9">
        <v>0</v>
      </c>
      <c r="C1020" s="9">
        <v>0</v>
      </c>
      <c r="D1020" s="9">
        <v>0</v>
      </c>
      <c r="E1020" s="9">
        <v>0</v>
      </c>
      <c r="F1020" s="9">
        <v>0</v>
      </c>
      <c r="G1020" s="9">
        <v>0</v>
      </c>
      <c r="H1020" s="9">
        <v>496</v>
      </c>
      <c r="I1020" s="9">
        <v>1236</v>
      </c>
      <c r="K1020" s="9">
        <f t="shared" si="53"/>
        <v>50975</v>
      </c>
      <c r="L1020" s="17">
        <f t="shared" si="52"/>
        <v>0</v>
      </c>
      <c r="M1020" s="17">
        <f t="shared" si="52"/>
        <v>0</v>
      </c>
      <c r="N1020" s="17">
        <f t="shared" si="52"/>
        <v>0</v>
      </c>
      <c r="O1020" s="17">
        <f t="shared" si="51"/>
        <v>0</v>
      </c>
      <c r="P1020" s="17">
        <f t="shared" si="51"/>
        <v>0</v>
      </c>
      <c r="Q1020" s="17">
        <f t="shared" ref="Q1020:S1083" si="54">ROUND(IF($K1020&lt;0,0,IF($K1020&lt;Z$1,Z$2*$K1020,IF($K1020&lt;Z$4,Z$3,IF($K1020&lt;Z$6,Z$3-Z$5*($K1020-Z$4),0)))),0)</f>
        <v>0</v>
      </c>
      <c r="R1020" s="17">
        <f t="shared" si="54"/>
        <v>496</v>
      </c>
      <c r="S1020" s="17">
        <f t="shared" si="54"/>
        <v>1236</v>
      </c>
    </row>
    <row r="1021" spans="1:19">
      <c r="A1021" s="9">
        <v>51000</v>
      </c>
      <c r="B1021" s="9">
        <v>0</v>
      </c>
      <c r="C1021" s="9">
        <v>0</v>
      </c>
      <c r="D1021" s="9">
        <v>0</v>
      </c>
      <c r="E1021" s="9">
        <v>0</v>
      </c>
      <c r="F1021" s="9">
        <v>0</v>
      </c>
      <c r="G1021" s="9">
        <v>0</v>
      </c>
      <c r="H1021" s="9">
        <v>485</v>
      </c>
      <c r="I1021" s="9">
        <v>1225</v>
      </c>
      <c r="K1021" s="9">
        <f t="shared" si="53"/>
        <v>51025</v>
      </c>
      <c r="L1021" s="17">
        <f t="shared" si="52"/>
        <v>0</v>
      </c>
      <c r="M1021" s="17">
        <f t="shared" si="52"/>
        <v>0</v>
      </c>
      <c r="N1021" s="17">
        <f t="shared" si="52"/>
        <v>0</v>
      </c>
      <c r="O1021" s="17">
        <f t="shared" si="52"/>
        <v>0</v>
      </c>
      <c r="P1021" s="17">
        <f t="shared" si="52"/>
        <v>0</v>
      </c>
      <c r="Q1021" s="17">
        <f t="shared" si="54"/>
        <v>0</v>
      </c>
      <c r="R1021" s="17">
        <f t="shared" si="54"/>
        <v>485</v>
      </c>
      <c r="S1021" s="17">
        <f t="shared" si="54"/>
        <v>1225</v>
      </c>
    </row>
    <row r="1022" spans="1:19">
      <c r="A1022" s="9">
        <v>51050</v>
      </c>
      <c r="B1022" s="9">
        <v>0</v>
      </c>
      <c r="C1022" s="9">
        <v>0</v>
      </c>
      <c r="D1022" s="9">
        <v>0</v>
      </c>
      <c r="E1022" s="9">
        <v>0</v>
      </c>
      <c r="F1022" s="9">
        <v>0</v>
      </c>
      <c r="G1022" s="9">
        <v>0</v>
      </c>
      <c r="H1022" s="9">
        <v>475</v>
      </c>
      <c r="I1022" s="9">
        <v>1215</v>
      </c>
      <c r="K1022" s="9">
        <f t="shared" si="53"/>
        <v>51075</v>
      </c>
      <c r="L1022" s="17">
        <f t="shared" si="52"/>
        <v>0</v>
      </c>
      <c r="M1022" s="17">
        <f t="shared" si="52"/>
        <v>0</v>
      </c>
      <c r="N1022" s="17">
        <f t="shared" si="52"/>
        <v>0</v>
      </c>
      <c r="O1022" s="17">
        <f t="shared" si="52"/>
        <v>0</v>
      </c>
      <c r="P1022" s="17">
        <f t="shared" si="52"/>
        <v>0</v>
      </c>
      <c r="Q1022" s="17">
        <f t="shared" si="54"/>
        <v>0</v>
      </c>
      <c r="R1022" s="17">
        <f t="shared" si="54"/>
        <v>475</v>
      </c>
      <c r="S1022" s="17">
        <f t="shared" si="54"/>
        <v>1215</v>
      </c>
    </row>
    <row r="1023" spans="1:19">
      <c r="A1023" s="9">
        <v>51100</v>
      </c>
      <c r="B1023" s="9">
        <v>0</v>
      </c>
      <c r="C1023" s="9">
        <v>0</v>
      </c>
      <c r="D1023" s="9">
        <v>0</v>
      </c>
      <c r="E1023" s="9">
        <v>0</v>
      </c>
      <c r="F1023" s="9">
        <v>0</v>
      </c>
      <c r="G1023" s="9">
        <v>0</v>
      </c>
      <c r="H1023" s="9">
        <v>464</v>
      </c>
      <c r="I1023" s="9">
        <v>1204</v>
      </c>
      <c r="K1023" s="9">
        <f t="shared" si="53"/>
        <v>51125</v>
      </c>
      <c r="L1023" s="17">
        <f t="shared" si="52"/>
        <v>0</v>
      </c>
      <c r="M1023" s="17">
        <f t="shared" si="52"/>
        <v>0</v>
      </c>
      <c r="N1023" s="17">
        <f t="shared" si="52"/>
        <v>0</v>
      </c>
      <c r="O1023" s="17">
        <f t="shared" si="52"/>
        <v>0</v>
      </c>
      <c r="P1023" s="17">
        <f t="shared" si="52"/>
        <v>0</v>
      </c>
      <c r="Q1023" s="17">
        <f t="shared" si="54"/>
        <v>0</v>
      </c>
      <c r="R1023" s="17">
        <f t="shared" si="54"/>
        <v>464</v>
      </c>
      <c r="S1023" s="17">
        <f t="shared" si="54"/>
        <v>1204</v>
      </c>
    </row>
    <row r="1024" spans="1:19">
      <c r="A1024" s="9">
        <v>51150</v>
      </c>
      <c r="B1024" s="9">
        <v>0</v>
      </c>
      <c r="C1024" s="9">
        <v>0</v>
      </c>
      <c r="D1024" s="9">
        <v>0</v>
      </c>
      <c r="E1024" s="9">
        <v>0</v>
      </c>
      <c r="F1024" s="9">
        <v>0</v>
      </c>
      <c r="G1024" s="9">
        <v>0</v>
      </c>
      <c r="H1024" s="9">
        <v>454</v>
      </c>
      <c r="I1024" s="9">
        <v>1194</v>
      </c>
      <c r="K1024" s="9">
        <f t="shared" si="53"/>
        <v>51175</v>
      </c>
      <c r="L1024" s="17">
        <f t="shared" si="52"/>
        <v>0</v>
      </c>
      <c r="M1024" s="17">
        <f t="shared" si="52"/>
        <v>0</v>
      </c>
      <c r="N1024" s="17">
        <f t="shared" si="52"/>
        <v>0</v>
      </c>
      <c r="O1024" s="17">
        <f t="shared" si="52"/>
        <v>0</v>
      </c>
      <c r="P1024" s="17">
        <f t="shared" si="52"/>
        <v>0</v>
      </c>
      <c r="Q1024" s="17">
        <f t="shared" si="54"/>
        <v>0</v>
      </c>
      <c r="R1024" s="17">
        <f t="shared" si="54"/>
        <v>454</v>
      </c>
      <c r="S1024" s="17">
        <f t="shared" si="54"/>
        <v>1194</v>
      </c>
    </row>
    <row r="1025" spans="1:19">
      <c r="A1025" s="9">
        <v>51200</v>
      </c>
      <c r="B1025" s="9">
        <v>0</v>
      </c>
      <c r="C1025" s="9">
        <v>0</v>
      </c>
      <c r="D1025" s="9">
        <v>0</v>
      </c>
      <c r="E1025" s="9">
        <v>0</v>
      </c>
      <c r="F1025" s="9">
        <v>0</v>
      </c>
      <c r="G1025" s="9">
        <v>0</v>
      </c>
      <c r="H1025" s="9">
        <v>443</v>
      </c>
      <c r="I1025" s="9">
        <v>1183</v>
      </c>
      <c r="K1025" s="9">
        <f t="shared" si="53"/>
        <v>51225</v>
      </c>
      <c r="L1025" s="17">
        <f t="shared" ref="L1025:P1075" si="55">ROUND(IF($K1025&lt;0,0,IF($K1025&lt;U$1,U$2*$K1025,IF($K1025&lt;U$4,U$3,IF($K1025&lt;U$6,U$3-U$5*($K1025-U$4),0)))),0)</f>
        <v>0</v>
      </c>
      <c r="M1025" s="17">
        <f t="shared" si="55"/>
        <v>0</v>
      </c>
      <c r="N1025" s="17">
        <f t="shared" si="55"/>
        <v>0</v>
      </c>
      <c r="O1025" s="17">
        <f t="shared" si="55"/>
        <v>0</v>
      </c>
      <c r="P1025" s="17">
        <f t="shared" si="55"/>
        <v>0</v>
      </c>
      <c r="Q1025" s="17">
        <f t="shared" si="54"/>
        <v>0</v>
      </c>
      <c r="R1025" s="17">
        <f t="shared" si="54"/>
        <v>443</v>
      </c>
      <c r="S1025" s="17">
        <f t="shared" si="54"/>
        <v>1183</v>
      </c>
    </row>
    <row r="1026" spans="1:19">
      <c r="A1026" s="9">
        <v>51250</v>
      </c>
      <c r="B1026" s="9">
        <v>0</v>
      </c>
      <c r="C1026" s="9">
        <v>0</v>
      </c>
      <c r="D1026" s="9">
        <v>0</v>
      </c>
      <c r="E1026" s="9">
        <v>0</v>
      </c>
      <c r="F1026" s="9">
        <v>0</v>
      </c>
      <c r="G1026" s="9">
        <v>0</v>
      </c>
      <c r="H1026" s="9">
        <v>433</v>
      </c>
      <c r="I1026" s="9">
        <v>1173</v>
      </c>
      <c r="K1026" s="9">
        <f t="shared" ref="K1026:K1089" si="56">50*ROUND((A1026-25)/50,0)+25</f>
        <v>51275</v>
      </c>
      <c r="L1026" s="17">
        <f t="shared" si="55"/>
        <v>0</v>
      </c>
      <c r="M1026" s="17">
        <f t="shared" si="55"/>
        <v>0</v>
      </c>
      <c r="N1026" s="17">
        <f t="shared" si="55"/>
        <v>0</v>
      </c>
      <c r="O1026" s="17">
        <f t="shared" si="55"/>
        <v>0</v>
      </c>
      <c r="P1026" s="17">
        <f t="shared" si="55"/>
        <v>0</v>
      </c>
      <c r="Q1026" s="17">
        <f t="shared" si="54"/>
        <v>0</v>
      </c>
      <c r="R1026" s="17">
        <f t="shared" si="54"/>
        <v>433</v>
      </c>
      <c r="S1026" s="17">
        <f t="shared" si="54"/>
        <v>1173</v>
      </c>
    </row>
    <row r="1027" spans="1:19">
      <c r="A1027" s="9">
        <v>51300</v>
      </c>
      <c r="B1027" s="9">
        <v>0</v>
      </c>
      <c r="C1027" s="9">
        <v>0</v>
      </c>
      <c r="D1027" s="9">
        <v>0</v>
      </c>
      <c r="E1027" s="9">
        <v>0</v>
      </c>
      <c r="F1027" s="9">
        <v>0</v>
      </c>
      <c r="G1027" s="9">
        <v>0</v>
      </c>
      <c r="H1027" s="9">
        <v>422</v>
      </c>
      <c r="I1027" s="9">
        <v>1162</v>
      </c>
      <c r="K1027" s="9">
        <f t="shared" si="56"/>
        <v>51325</v>
      </c>
      <c r="L1027" s="17">
        <f t="shared" si="55"/>
        <v>0</v>
      </c>
      <c r="M1027" s="17">
        <f t="shared" si="55"/>
        <v>0</v>
      </c>
      <c r="N1027" s="17">
        <f t="shared" si="55"/>
        <v>0</v>
      </c>
      <c r="O1027" s="17">
        <f t="shared" si="55"/>
        <v>0</v>
      </c>
      <c r="P1027" s="17">
        <f t="shared" si="55"/>
        <v>0</v>
      </c>
      <c r="Q1027" s="17">
        <f t="shared" si="54"/>
        <v>0</v>
      </c>
      <c r="R1027" s="17">
        <f t="shared" si="54"/>
        <v>422</v>
      </c>
      <c r="S1027" s="17">
        <f t="shared" si="54"/>
        <v>1162</v>
      </c>
    </row>
    <row r="1028" spans="1:19">
      <c r="A1028" s="9">
        <v>51350</v>
      </c>
      <c r="B1028" s="9">
        <v>0</v>
      </c>
      <c r="C1028" s="9">
        <v>0</v>
      </c>
      <c r="D1028" s="9">
        <v>0</v>
      </c>
      <c r="E1028" s="9">
        <v>0</v>
      </c>
      <c r="F1028" s="9">
        <v>0</v>
      </c>
      <c r="G1028" s="9">
        <v>0</v>
      </c>
      <c r="H1028" s="9">
        <v>412</v>
      </c>
      <c r="I1028" s="9">
        <v>1152</v>
      </c>
      <c r="K1028" s="9">
        <f t="shared" si="56"/>
        <v>51375</v>
      </c>
      <c r="L1028" s="17">
        <f t="shared" si="55"/>
        <v>0</v>
      </c>
      <c r="M1028" s="17">
        <f t="shared" si="55"/>
        <v>0</v>
      </c>
      <c r="N1028" s="17">
        <f t="shared" si="55"/>
        <v>0</v>
      </c>
      <c r="O1028" s="17">
        <f t="shared" si="55"/>
        <v>0</v>
      </c>
      <c r="P1028" s="17">
        <f t="shared" si="55"/>
        <v>0</v>
      </c>
      <c r="Q1028" s="17">
        <f t="shared" si="54"/>
        <v>0</v>
      </c>
      <c r="R1028" s="17">
        <f t="shared" si="54"/>
        <v>412</v>
      </c>
      <c r="S1028" s="17">
        <f t="shared" si="54"/>
        <v>1152</v>
      </c>
    </row>
    <row r="1029" spans="1:19">
      <c r="A1029" s="9">
        <v>51400</v>
      </c>
      <c r="B1029" s="9">
        <v>0</v>
      </c>
      <c r="C1029" s="9">
        <v>0</v>
      </c>
      <c r="D1029" s="9">
        <v>0</v>
      </c>
      <c r="E1029" s="9">
        <v>0</v>
      </c>
      <c r="F1029" s="9">
        <v>0</v>
      </c>
      <c r="G1029" s="9">
        <v>0</v>
      </c>
      <c r="H1029" s="9">
        <v>401</v>
      </c>
      <c r="I1029" s="9">
        <v>1141</v>
      </c>
      <c r="K1029" s="9">
        <f t="shared" si="56"/>
        <v>51425</v>
      </c>
      <c r="L1029" s="17">
        <f t="shared" si="55"/>
        <v>0</v>
      </c>
      <c r="M1029" s="17">
        <f t="shared" si="55"/>
        <v>0</v>
      </c>
      <c r="N1029" s="17">
        <f t="shared" si="55"/>
        <v>0</v>
      </c>
      <c r="O1029" s="17">
        <f t="shared" si="55"/>
        <v>0</v>
      </c>
      <c r="P1029" s="17">
        <f t="shared" si="55"/>
        <v>0</v>
      </c>
      <c r="Q1029" s="17">
        <f t="shared" si="54"/>
        <v>0</v>
      </c>
      <c r="R1029" s="17">
        <f t="shared" si="54"/>
        <v>401</v>
      </c>
      <c r="S1029" s="17">
        <f t="shared" si="54"/>
        <v>1141</v>
      </c>
    </row>
    <row r="1030" spans="1:19">
      <c r="A1030" s="9">
        <v>51450</v>
      </c>
      <c r="B1030" s="9">
        <v>0</v>
      </c>
      <c r="C1030" s="9">
        <v>0</v>
      </c>
      <c r="D1030" s="9">
        <v>0</v>
      </c>
      <c r="E1030" s="9">
        <v>0</v>
      </c>
      <c r="F1030" s="9">
        <v>0</v>
      </c>
      <c r="G1030" s="9">
        <v>0</v>
      </c>
      <c r="H1030" s="9">
        <v>391</v>
      </c>
      <c r="I1030" s="9">
        <v>1131</v>
      </c>
      <c r="K1030" s="9">
        <f t="shared" si="56"/>
        <v>51475</v>
      </c>
      <c r="L1030" s="17">
        <f t="shared" si="55"/>
        <v>0</v>
      </c>
      <c r="M1030" s="17">
        <f t="shared" si="55"/>
        <v>0</v>
      </c>
      <c r="N1030" s="17">
        <f t="shared" si="55"/>
        <v>0</v>
      </c>
      <c r="O1030" s="17">
        <f t="shared" si="55"/>
        <v>0</v>
      </c>
      <c r="P1030" s="17">
        <f t="shared" si="55"/>
        <v>0</v>
      </c>
      <c r="Q1030" s="17">
        <f t="shared" si="54"/>
        <v>0</v>
      </c>
      <c r="R1030" s="17">
        <f t="shared" si="54"/>
        <v>391</v>
      </c>
      <c r="S1030" s="17">
        <f t="shared" si="54"/>
        <v>1131</v>
      </c>
    </row>
    <row r="1031" spans="1:19">
      <c r="A1031" s="9">
        <v>51500</v>
      </c>
      <c r="B1031" s="9">
        <v>0</v>
      </c>
      <c r="C1031" s="9">
        <v>0</v>
      </c>
      <c r="D1031" s="9">
        <v>0</v>
      </c>
      <c r="E1031" s="9">
        <v>0</v>
      </c>
      <c r="F1031" s="9">
        <v>0</v>
      </c>
      <c r="G1031" s="9">
        <v>0</v>
      </c>
      <c r="H1031" s="9">
        <v>380</v>
      </c>
      <c r="I1031" s="9">
        <v>1120</v>
      </c>
      <c r="K1031" s="9">
        <f t="shared" si="56"/>
        <v>51525</v>
      </c>
      <c r="L1031" s="17">
        <f t="shared" si="55"/>
        <v>0</v>
      </c>
      <c r="M1031" s="17">
        <f t="shared" si="55"/>
        <v>0</v>
      </c>
      <c r="N1031" s="17">
        <f t="shared" si="55"/>
        <v>0</v>
      </c>
      <c r="O1031" s="17">
        <f t="shared" si="55"/>
        <v>0</v>
      </c>
      <c r="P1031" s="17">
        <f t="shared" si="55"/>
        <v>0</v>
      </c>
      <c r="Q1031" s="17">
        <f t="shared" si="54"/>
        <v>0</v>
      </c>
      <c r="R1031" s="17">
        <f t="shared" si="54"/>
        <v>380</v>
      </c>
      <c r="S1031" s="17">
        <f t="shared" si="54"/>
        <v>1120</v>
      </c>
    </row>
    <row r="1032" spans="1:19">
      <c r="A1032" s="9">
        <v>51550</v>
      </c>
      <c r="B1032" s="9">
        <v>0</v>
      </c>
      <c r="C1032" s="9">
        <v>0</v>
      </c>
      <c r="D1032" s="9">
        <v>0</v>
      </c>
      <c r="E1032" s="9">
        <v>0</v>
      </c>
      <c r="F1032" s="9">
        <v>0</v>
      </c>
      <c r="G1032" s="9">
        <v>0</v>
      </c>
      <c r="H1032" s="9">
        <v>370</v>
      </c>
      <c r="I1032" s="9">
        <v>1110</v>
      </c>
      <c r="K1032" s="9">
        <f t="shared" si="56"/>
        <v>51575</v>
      </c>
      <c r="L1032" s="17">
        <f t="shared" si="55"/>
        <v>0</v>
      </c>
      <c r="M1032" s="17">
        <f t="shared" si="55"/>
        <v>0</v>
      </c>
      <c r="N1032" s="17">
        <f t="shared" si="55"/>
        <v>0</v>
      </c>
      <c r="O1032" s="17">
        <f t="shared" si="55"/>
        <v>0</v>
      </c>
      <c r="P1032" s="17">
        <f t="shared" si="55"/>
        <v>0</v>
      </c>
      <c r="Q1032" s="17">
        <f t="shared" si="54"/>
        <v>0</v>
      </c>
      <c r="R1032" s="17">
        <f t="shared" si="54"/>
        <v>370</v>
      </c>
      <c r="S1032" s="17">
        <f t="shared" si="54"/>
        <v>1110</v>
      </c>
    </row>
    <row r="1033" spans="1:19">
      <c r="A1033" s="9">
        <v>51600</v>
      </c>
      <c r="B1033" s="9">
        <v>0</v>
      </c>
      <c r="C1033" s="9">
        <v>0</v>
      </c>
      <c r="D1033" s="9">
        <v>0</v>
      </c>
      <c r="E1033" s="9">
        <v>0</v>
      </c>
      <c r="F1033" s="9">
        <v>0</v>
      </c>
      <c r="G1033" s="9">
        <v>0</v>
      </c>
      <c r="H1033" s="9">
        <v>359</v>
      </c>
      <c r="I1033" s="9">
        <v>1099</v>
      </c>
      <c r="K1033" s="9">
        <f t="shared" si="56"/>
        <v>51625</v>
      </c>
      <c r="L1033" s="17">
        <f t="shared" si="55"/>
        <v>0</v>
      </c>
      <c r="M1033" s="17">
        <f t="shared" si="55"/>
        <v>0</v>
      </c>
      <c r="N1033" s="17">
        <f t="shared" si="55"/>
        <v>0</v>
      </c>
      <c r="O1033" s="17">
        <f t="shared" si="55"/>
        <v>0</v>
      </c>
      <c r="P1033" s="17">
        <f t="shared" si="55"/>
        <v>0</v>
      </c>
      <c r="Q1033" s="17">
        <f t="shared" si="54"/>
        <v>0</v>
      </c>
      <c r="R1033" s="17">
        <f t="shared" si="54"/>
        <v>359</v>
      </c>
      <c r="S1033" s="17">
        <f t="shared" si="54"/>
        <v>1099</v>
      </c>
    </row>
    <row r="1034" spans="1:19">
      <c r="A1034" s="9">
        <v>51650</v>
      </c>
      <c r="B1034" s="9">
        <v>0</v>
      </c>
      <c r="C1034" s="9">
        <v>0</v>
      </c>
      <c r="D1034" s="9">
        <v>0</v>
      </c>
      <c r="E1034" s="9">
        <v>0</v>
      </c>
      <c r="F1034" s="9">
        <v>0</v>
      </c>
      <c r="G1034" s="9">
        <v>0</v>
      </c>
      <c r="H1034" s="9">
        <v>349</v>
      </c>
      <c r="I1034" s="9">
        <v>1089</v>
      </c>
      <c r="K1034" s="9">
        <f t="shared" si="56"/>
        <v>51675</v>
      </c>
      <c r="L1034" s="17">
        <f t="shared" si="55"/>
        <v>0</v>
      </c>
      <c r="M1034" s="17">
        <f t="shared" si="55"/>
        <v>0</v>
      </c>
      <c r="N1034" s="17">
        <f t="shared" si="55"/>
        <v>0</v>
      </c>
      <c r="O1034" s="17">
        <f t="shared" si="55"/>
        <v>0</v>
      </c>
      <c r="P1034" s="17">
        <f t="shared" si="55"/>
        <v>0</v>
      </c>
      <c r="Q1034" s="17">
        <f t="shared" si="54"/>
        <v>0</v>
      </c>
      <c r="R1034" s="17">
        <f t="shared" si="54"/>
        <v>349</v>
      </c>
      <c r="S1034" s="17">
        <f t="shared" si="54"/>
        <v>1089</v>
      </c>
    </row>
    <row r="1035" spans="1:19">
      <c r="A1035" s="9">
        <v>51700</v>
      </c>
      <c r="B1035" s="9">
        <v>0</v>
      </c>
      <c r="C1035" s="9">
        <v>0</v>
      </c>
      <c r="D1035" s="9">
        <v>0</v>
      </c>
      <c r="E1035" s="9">
        <v>0</v>
      </c>
      <c r="F1035" s="9">
        <v>0</v>
      </c>
      <c r="G1035" s="9">
        <v>0</v>
      </c>
      <c r="H1035" s="9">
        <v>338</v>
      </c>
      <c r="I1035" s="9">
        <v>1078</v>
      </c>
      <c r="K1035" s="9">
        <f t="shared" si="56"/>
        <v>51725</v>
      </c>
      <c r="L1035" s="17">
        <f t="shared" si="55"/>
        <v>0</v>
      </c>
      <c r="M1035" s="17">
        <f t="shared" si="55"/>
        <v>0</v>
      </c>
      <c r="N1035" s="17">
        <f t="shared" si="55"/>
        <v>0</v>
      </c>
      <c r="O1035" s="17">
        <f t="shared" si="55"/>
        <v>0</v>
      </c>
      <c r="P1035" s="17">
        <f t="shared" si="55"/>
        <v>0</v>
      </c>
      <c r="Q1035" s="17">
        <f t="shared" si="54"/>
        <v>0</v>
      </c>
      <c r="R1035" s="17">
        <f t="shared" si="54"/>
        <v>338</v>
      </c>
      <c r="S1035" s="17">
        <f t="shared" si="54"/>
        <v>1078</v>
      </c>
    </row>
    <row r="1036" spans="1:19">
      <c r="A1036" s="9">
        <v>51750</v>
      </c>
      <c r="B1036" s="9">
        <v>0</v>
      </c>
      <c r="C1036" s="9">
        <v>0</v>
      </c>
      <c r="D1036" s="9">
        <v>0</v>
      </c>
      <c r="E1036" s="9">
        <v>0</v>
      </c>
      <c r="F1036" s="9">
        <v>0</v>
      </c>
      <c r="G1036" s="9">
        <v>0</v>
      </c>
      <c r="H1036" s="9">
        <v>328</v>
      </c>
      <c r="I1036" s="9">
        <v>1068</v>
      </c>
      <c r="K1036" s="9">
        <f t="shared" si="56"/>
        <v>51775</v>
      </c>
      <c r="L1036" s="17">
        <f t="shared" si="55"/>
        <v>0</v>
      </c>
      <c r="M1036" s="17">
        <f t="shared" si="55"/>
        <v>0</v>
      </c>
      <c r="N1036" s="17">
        <f t="shared" si="55"/>
        <v>0</v>
      </c>
      <c r="O1036" s="17">
        <f t="shared" si="55"/>
        <v>0</v>
      </c>
      <c r="P1036" s="17">
        <f t="shared" si="55"/>
        <v>0</v>
      </c>
      <c r="Q1036" s="17">
        <f t="shared" si="54"/>
        <v>0</v>
      </c>
      <c r="R1036" s="17">
        <f t="shared" si="54"/>
        <v>328</v>
      </c>
      <c r="S1036" s="17">
        <f t="shared" si="54"/>
        <v>1068</v>
      </c>
    </row>
    <row r="1037" spans="1:19">
      <c r="A1037" s="9">
        <v>51800</v>
      </c>
      <c r="B1037" s="9">
        <v>0</v>
      </c>
      <c r="C1037" s="9">
        <v>0</v>
      </c>
      <c r="D1037" s="9">
        <v>0</v>
      </c>
      <c r="E1037" s="9">
        <v>0</v>
      </c>
      <c r="F1037" s="9">
        <v>0</v>
      </c>
      <c r="G1037" s="9">
        <v>0</v>
      </c>
      <c r="H1037" s="9">
        <v>317</v>
      </c>
      <c r="I1037" s="9">
        <v>1057</v>
      </c>
      <c r="K1037" s="9">
        <f t="shared" si="56"/>
        <v>51825</v>
      </c>
      <c r="L1037" s="17">
        <f t="shared" si="55"/>
        <v>0</v>
      </c>
      <c r="M1037" s="17">
        <f t="shared" si="55"/>
        <v>0</v>
      </c>
      <c r="N1037" s="17">
        <f t="shared" si="55"/>
        <v>0</v>
      </c>
      <c r="O1037" s="17">
        <f t="shared" si="55"/>
        <v>0</v>
      </c>
      <c r="P1037" s="17">
        <f t="shared" si="55"/>
        <v>0</v>
      </c>
      <c r="Q1037" s="17">
        <f t="shared" si="54"/>
        <v>0</v>
      </c>
      <c r="R1037" s="17">
        <f t="shared" si="54"/>
        <v>317</v>
      </c>
      <c r="S1037" s="17">
        <f t="shared" si="54"/>
        <v>1057</v>
      </c>
    </row>
    <row r="1038" spans="1:19">
      <c r="A1038" s="9">
        <v>51850</v>
      </c>
      <c r="B1038" s="9">
        <v>0</v>
      </c>
      <c r="C1038" s="9">
        <v>0</v>
      </c>
      <c r="D1038" s="9">
        <v>0</v>
      </c>
      <c r="E1038" s="9">
        <v>0</v>
      </c>
      <c r="F1038" s="9">
        <v>0</v>
      </c>
      <c r="G1038" s="9">
        <v>0</v>
      </c>
      <c r="H1038" s="9">
        <v>306</v>
      </c>
      <c r="I1038" s="9">
        <v>1046</v>
      </c>
      <c r="K1038" s="9">
        <f t="shared" si="56"/>
        <v>51875</v>
      </c>
      <c r="L1038" s="17">
        <f t="shared" si="55"/>
        <v>0</v>
      </c>
      <c r="M1038" s="17">
        <f t="shared" si="55"/>
        <v>0</v>
      </c>
      <c r="N1038" s="17">
        <f t="shared" si="55"/>
        <v>0</v>
      </c>
      <c r="O1038" s="17">
        <f t="shared" si="55"/>
        <v>0</v>
      </c>
      <c r="P1038" s="17">
        <f t="shared" si="55"/>
        <v>0</v>
      </c>
      <c r="Q1038" s="17">
        <f t="shared" si="54"/>
        <v>0</v>
      </c>
      <c r="R1038" s="17">
        <f t="shared" si="54"/>
        <v>306</v>
      </c>
      <c r="S1038" s="17">
        <f t="shared" si="54"/>
        <v>1046</v>
      </c>
    </row>
    <row r="1039" spans="1:19">
      <c r="A1039" s="9">
        <v>51900</v>
      </c>
      <c r="B1039" s="9">
        <v>0</v>
      </c>
      <c r="C1039" s="9">
        <v>0</v>
      </c>
      <c r="D1039" s="9">
        <v>0</v>
      </c>
      <c r="E1039" s="9">
        <v>0</v>
      </c>
      <c r="F1039" s="9">
        <v>0</v>
      </c>
      <c r="G1039" s="9">
        <v>0</v>
      </c>
      <c r="H1039" s="9">
        <v>296</v>
      </c>
      <c r="I1039" s="9">
        <v>1036</v>
      </c>
      <c r="K1039" s="9">
        <f t="shared" si="56"/>
        <v>51925</v>
      </c>
      <c r="L1039" s="17">
        <f t="shared" si="55"/>
        <v>0</v>
      </c>
      <c r="M1039" s="17">
        <f t="shared" si="55"/>
        <v>0</v>
      </c>
      <c r="N1039" s="17">
        <f t="shared" si="55"/>
        <v>0</v>
      </c>
      <c r="O1039" s="17">
        <f t="shared" si="55"/>
        <v>0</v>
      </c>
      <c r="P1039" s="17">
        <f t="shared" si="55"/>
        <v>0</v>
      </c>
      <c r="Q1039" s="17">
        <f t="shared" si="54"/>
        <v>0</v>
      </c>
      <c r="R1039" s="17">
        <f t="shared" si="54"/>
        <v>296</v>
      </c>
      <c r="S1039" s="17">
        <f t="shared" si="54"/>
        <v>1036</v>
      </c>
    </row>
    <row r="1040" spans="1:19">
      <c r="A1040" s="9">
        <v>51950</v>
      </c>
      <c r="B1040" s="9">
        <v>0</v>
      </c>
      <c r="C1040" s="9">
        <v>0</v>
      </c>
      <c r="D1040" s="9">
        <v>0</v>
      </c>
      <c r="E1040" s="9">
        <v>0</v>
      </c>
      <c r="F1040" s="9">
        <v>0</v>
      </c>
      <c r="G1040" s="9">
        <v>0</v>
      </c>
      <c r="H1040" s="9">
        <v>285</v>
      </c>
      <c r="I1040" s="9">
        <v>1025</v>
      </c>
      <c r="K1040" s="9">
        <f t="shared" si="56"/>
        <v>51975</v>
      </c>
      <c r="L1040" s="17">
        <f t="shared" si="55"/>
        <v>0</v>
      </c>
      <c r="M1040" s="17">
        <f t="shared" si="55"/>
        <v>0</v>
      </c>
      <c r="N1040" s="17">
        <f t="shared" si="55"/>
        <v>0</v>
      </c>
      <c r="O1040" s="17">
        <f t="shared" si="55"/>
        <v>0</v>
      </c>
      <c r="P1040" s="17">
        <f t="shared" si="55"/>
        <v>0</v>
      </c>
      <c r="Q1040" s="17">
        <f t="shared" si="54"/>
        <v>0</v>
      </c>
      <c r="R1040" s="17">
        <f t="shared" si="54"/>
        <v>285</v>
      </c>
      <c r="S1040" s="17">
        <f t="shared" si="54"/>
        <v>1025</v>
      </c>
    </row>
    <row r="1041" spans="1:19">
      <c r="A1041" s="9">
        <v>52000</v>
      </c>
      <c r="B1041" s="9">
        <v>0</v>
      </c>
      <c r="C1041" s="9">
        <v>0</v>
      </c>
      <c r="D1041" s="9">
        <v>0</v>
      </c>
      <c r="E1041" s="9">
        <v>0</v>
      </c>
      <c r="F1041" s="9">
        <v>0</v>
      </c>
      <c r="G1041" s="9">
        <v>0</v>
      </c>
      <c r="H1041" s="9">
        <v>275</v>
      </c>
      <c r="I1041" s="9">
        <v>1015</v>
      </c>
      <c r="K1041" s="9">
        <f t="shared" si="56"/>
        <v>52025</v>
      </c>
      <c r="L1041" s="17">
        <f t="shared" si="55"/>
        <v>0</v>
      </c>
      <c r="M1041" s="17">
        <f t="shared" si="55"/>
        <v>0</v>
      </c>
      <c r="N1041" s="17">
        <f t="shared" si="55"/>
        <v>0</v>
      </c>
      <c r="O1041" s="17">
        <f t="shared" si="55"/>
        <v>0</v>
      </c>
      <c r="P1041" s="17">
        <f t="shared" si="55"/>
        <v>0</v>
      </c>
      <c r="Q1041" s="17">
        <f t="shared" si="54"/>
        <v>0</v>
      </c>
      <c r="R1041" s="17">
        <f t="shared" si="54"/>
        <v>275</v>
      </c>
      <c r="S1041" s="17">
        <f t="shared" si="54"/>
        <v>1015</v>
      </c>
    </row>
    <row r="1042" spans="1:19">
      <c r="A1042" s="9">
        <v>52050</v>
      </c>
      <c r="B1042" s="9">
        <v>0</v>
      </c>
      <c r="C1042" s="9">
        <v>0</v>
      </c>
      <c r="D1042" s="9">
        <v>0</v>
      </c>
      <c r="E1042" s="9">
        <v>0</v>
      </c>
      <c r="F1042" s="9">
        <v>0</v>
      </c>
      <c r="G1042" s="9">
        <v>0</v>
      </c>
      <c r="H1042" s="9">
        <v>264</v>
      </c>
      <c r="I1042" s="9">
        <v>1004</v>
      </c>
      <c r="K1042" s="9">
        <f t="shared" si="56"/>
        <v>52075</v>
      </c>
      <c r="L1042" s="17">
        <f t="shared" si="55"/>
        <v>0</v>
      </c>
      <c r="M1042" s="17">
        <f t="shared" si="55"/>
        <v>0</v>
      </c>
      <c r="N1042" s="17">
        <f t="shared" si="55"/>
        <v>0</v>
      </c>
      <c r="O1042" s="17">
        <f t="shared" si="55"/>
        <v>0</v>
      </c>
      <c r="P1042" s="17">
        <f t="shared" si="55"/>
        <v>0</v>
      </c>
      <c r="Q1042" s="17">
        <f t="shared" si="54"/>
        <v>0</v>
      </c>
      <c r="R1042" s="17">
        <f t="shared" si="54"/>
        <v>264</v>
      </c>
      <c r="S1042" s="17">
        <f t="shared" si="54"/>
        <v>1004</v>
      </c>
    </row>
    <row r="1043" spans="1:19">
      <c r="A1043" s="9">
        <v>52100</v>
      </c>
      <c r="B1043" s="9">
        <v>0</v>
      </c>
      <c r="C1043" s="9">
        <v>0</v>
      </c>
      <c r="D1043" s="9">
        <v>0</v>
      </c>
      <c r="E1043" s="9">
        <v>0</v>
      </c>
      <c r="F1043" s="9">
        <v>0</v>
      </c>
      <c r="G1043" s="9">
        <v>0</v>
      </c>
      <c r="H1043" s="9">
        <v>254</v>
      </c>
      <c r="I1043" s="9">
        <v>994</v>
      </c>
      <c r="K1043" s="9">
        <f t="shared" si="56"/>
        <v>52125</v>
      </c>
      <c r="L1043" s="17">
        <f t="shared" si="55"/>
        <v>0</v>
      </c>
      <c r="M1043" s="17">
        <f t="shared" si="55"/>
        <v>0</v>
      </c>
      <c r="N1043" s="17">
        <f t="shared" si="55"/>
        <v>0</v>
      </c>
      <c r="O1043" s="17">
        <f t="shared" si="55"/>
        <v>0</v>
      </c>
      <c r="P1043" s="17">
        <f t="shared" si="55"/>
        <v>0</v>
      </c>
      <c r="Q1043" s="17">
        <f t="shared" si="54"/>
        <v>0</v>
      </c>
      <c r="R1043" s="17">
        <f t="shared" si="54"/>
        <v>254</v>
      </c>
      <c r="S1043" s="17">
        <f t="shared" si="54"/>
        <v>994</v>
      </c>
    </row>
    <row r="1044" spans="1:19">
      <c r="A1044" s="9">
        <v>52150</v>
      </c>
      <c r="B1044" s="9">
        <v>0</v>
      </c>
      <c r="C1044" s="9">
        <v>0</v>
      </c>
      <c r="D1044" s="9">
        <v>0</v>
      </c>
      <c r="E1044" s="9">
        <v>0</v>
      </c>
      <c r="F1044" s="9">
        <v>0</v>
      </c>
      <c r="G1044" s="9">
        <v>0</v>
      </c>
      <c r="H1044" s="9">
        <v>243</v>
      </c>
      <c r="I1044" s="9">
        <v>983</v>
      </c>
      <c r="K1044" s="9">
        <f t="shared" si="56"/>
        <v>52175</v>
      </c>
      <c r="L1044" s="17">
        <f t="shared" si="55"/>
        <v>0</v>
      </c>
      <c r="M1044" s="17">
        <f t="shared" si="55"/>
        <v>0</v>
      </c>
      <c r="N1044" s="17">
        <f t="shared" si="55"/>
        <v>0</v>
      </c>
      <c r="O1044" s="17">
        <f t="shared" si="55"/>
        <v>0</v>
      </c>
      <c r="P1044" s="17">
        <f t="shared" si="55"/>
        <v>0</v>
      </c>
      <c r="Q1044" s="17">
        <f t="shared" si="54"/>
        <v>0</v>
      </c>
      <c r="R1044" s="17">
        <f t="shared" si="54"/>
        <v>243</v>
      </c>
      <c r="S1044" s="17">
        <f t="shared" si="54"/>
        <v>983</v>
      </c>
    </row>
    <row r="1045" spans="1:19">
      <c r="A1045" s="9">
        <v>52200</v>
      </c>
      <c r="B1045" s="9">
        <v>0</v>
      </c>
      <c r="C1045" s="9">
        <v>0</v>
      </c>
      <c r="D1045" s="9">
        <v>0</v>
      </c>
      <c r="E1045" s="9">
        <v>0</v>
      </c>
      <c r="F1045" s="9">
        <v>0</v>
      </c>
      <c r="G1045" s="9">
        <v>0</v>
      </c>
      <c r="H1045" s="9">
        <v>233</v>
      </c>
      <c r="I1045" s="9">
        <v>973</v>
      </c>
      <c r="K1045" s="9">
        <f t="shared" si="56"/>
        <v>52225</v>
      </c>
      <c r="L1045" s="17">
        <f t="shared" si="55"/>
        <v>0</v>
      </c>
      <c r="M1045" s="17">
        <f t="shared" si="55"/>
        <v>0</v>
      </c>
      <c r="N1045" s="17">
        <f t="shared" si="55"/>
        <v>0</v>
      </c>
      <c r="O1045" s="17">
        <f t="shared" si="55"/>
        <v>0</v>
      </c>
      <c r="P1045" s="17">
        <f t="shared" si="55"/>
        <v>0</v>
      </c>
      <c r="Q1045" s="17">
        <f t="shared" si="54"/>
        <v>0</v>
      </c>
      <c r="R1045" s="17">
        <f t="shared" si="54"/>
        <v>233</v>
      </c>
      <c r="S1045" s="17">
        <f t="shared" si="54"/>
        <v>973</v>
      </c>
    </row>
    <row r="1046" spans="1:19">
      <c r="A1046" s="9">
        <v>52250</v>
      </c>
      <c r="B1046" s="9">
        <v>0</v>
      </c>
      <c r="C1046" s="9">
        <v>0</v>
      </c>
      <c r="D1046" s="9">
        <v>0</v>
      </c>
      <c r="E1046" s="9">
        <v>0</v>
      </c>
      <c r="F1046" s="9">
        <v>0</v>
      </c>
      <c r="G1046" s="9">
        <v>0</v>
      </c>
      <c r="H1046" s="9">
        <v>222</v>
      </c>
      <c r="I1046" s="9">
        <v>962</v>
      </c>
      <c r="K1046" s="9">
        <f t="shared" si="56"/>
        <v>52275</v>
      </c>
      <c r="L1046" s="17">
        <f t="shared" si="55"/>
        <v>0</v>
      </c>
      <c r="M1046" s="17">
        <f t="shared" si="55"/>
        <v>0</v>
      </c>
      <c r="N1046" s="17">
        <f t="shared" si="55"/>
        <v>0</v>
      </c>
      <c r="O1046" s="17">
        <f t="shared" si="55"/>
        <v>0</v>
      </c>
      <c r="P1046" s="17">
        <f t="shared" si="55"/>
        <v>0</v>
      </c>
      <c r="Q1046" s="17">
        <f t="shared" si="54"/>
        <v>0</v>
      </c>
      <c r="R1046" s="17">
        <f t="shared" si="54"/>
        <v>222</v>
      </c>
      <c r="S1046" s="17">
        <f t="shared" si="54"/>
        <v>962</v>
      </c>
    </row>
    <row r="1047" spans="1:19">
      <c r="A1047" s="9">
        <v>52300</v>
      </c>
      <c r="B1047" s="9">
        <v>0</v>
      </c>
      <c r="C1047" s="9">
        <v>0</v>
      </c>
      <c r="D1047" s="9">
        <v>0</v>
      </c>
      <c r="E1047" s="9">
        <v>0</v>
      </c>
      <c r="F1047" s="9">
        <v>0</v>
      </c>
      <c r="G1047" s="9">
        <v>0</v>
      </c>
      <c r="H1047" s="9">
        <v>212</v>
      </c>
      <c r="I1047" s="9">
        <v>952</v>
      </c>
      <c r="K1047" s="9">
        <f t="shared" si="56"/>
        <v>52325</v>
      </c>
      <c r="L1047" s="17">
        <f t="shared" si="55"/>
        <v>0</v>
      </c>
      <c r="M1047" s="17">
        <f t="shared" si="55"/>
        <v>0</v>
      </c>
      <c r="N1047" s="17">
        <f t="shared" si="55"/>
        <v>0</v>
      </c>
      <c r="O1047" s="17">
        <f t="shared" si="55"/>
        <v>0</v>
      </c>
      <c r="P1047" s="17">
        <f t="shared" si="55"/>
        <v>0</v>
      </c>
      <c r="Q1047" s="17">
        <f t="shared" si="54"/>
        <v>0</v>
      </c>
      <c r="R1047" s="17">
        <f t="shared" si="54"/>
        <v>212</v>
      </c>
      <c r="S1047" s="17">
        <f t="shared" si="54"/>
        <v>952</v>
      </c>
    </row>
    <row r="1048" spans="1:19">
      <c r="A1048" s="9">
        <v>52350</v>
      </c>
      <c r="B1048" s="9">
        <v>0</v>
      </c>
      <c r="C1048" s="9">
        <v>0</v>
      </c>
      <c r="D1048" s="9">
        <v>0</v>
      </c>
      <c r="E1048" s="9">
        <v>0</v>
      </c>
      <c r="F1048" s="9">
        <v>0</v>
      </c>
      <c r="G1048" s="9">
        <v>0</v>
      </c>
      <c r="H1048" s="9">
        <v>201</v>
      </c>
      <c r="I1048" s="9">
        <v>941</v>
      </c>
      <c r="K1048" s="9">
        <f t="shared" si="56"/>
        <v>52375</v>
      </c>
      <c r="L1048" s="17">
        <f t="shared" si="55"/>
        <v>0</v>
      </c>
      <c r="M1048" s="17">
        <f t="shared" si="55"/>
        <v>0</v>
      </c>
      <c r="N1048" s="17">
        <f t="shared" si="55"/>
        <v>0</v>
      </c>
      <c r="O1048" s="17">
        <f t="shared" si="55"/>
        <v>0</v>
      </c>
      <c r="P1048" s="17">
        <f t="shared" si="55"/>
        <v>0</v>
      </c>
      <c r="Q1048" s="17">
        <f t="shared" si="54"/>
        <v>0</v>
      </c>
      <c r="R1048" s="17">
        <f t="shared" si="54"/>
        <v>201</v>
      </c>
      <c r="S1048" s="17">
        <f t="shared" si="54"/>
        <v>941</v>
      </c>
    </row>
    <row r="1049" spans="1:19">
      <c r="A1049" s="9">
        <v>52400</v>
      </c>
      <c r="B1049" s="9">
        <v>0</v>
      </c>
      <c r="C1049" s="9">
        <v>0</v>
      </c>
      <c r="D1049" s="9">
        <v>0</v>
      </c>
      <c r="E1049" s="9">
        <v>0</v>
      </c>
      <c r="F1049" s="9">
        <v>0</v>
      </c>
      <c r="G1049" s="9">
        <v>0</v>
      </c>
      <c r="H1049" s="9">
        <v>191</v>
      </c>
      <c r="I1049" s="9">
        <v>931</v>
      </c>
      <c r="K1049" s="9">
        <f t="shared" si="56"/>
        <v>52425</v>
      </c>
      <c r="L1049" s="17">
        <f t="shared" si="55"/>
        <v>0</v>
      </c>
      <c r="M1049" s="17">
        <f t="shared" si="55"/>
        <v>0</v>
      </c>
      <c r="N1049" s="17">
        <f t="shared" si="55"/>
        <v>0</v>
      </c>
      <c r="O1049" s="17">
        <f t="shared" si="55"/>
        <v>0</v>
      </c>
      <c r="P1049" s="17">
        <f t="shared" si="55"/>
        <v>0</v>
      </c>
      <c r="Q1049" s="17">
        <f t="shared" si="54"/>
        <v>0</v>
      </c>
      <c r="R1049" s="17">
        <f t="shared" si="54"/>
        <v>191</v>
      </c>
      <c r="S1049" s="17">
        <f t="shared" si="54"/>
        <v>931</v>
      </c>
    </row>
    <row r="1050" spans="1:19">
      <c r="A1050" s="9">
        <v>52450</v>
      </c>
      <c r="B1050" s="9">
        <v>0</v>
      </c>
      <c r="C1050" s="9">
        <v>0</v>
      </c>
      <c r="D1050" s="9">
        <v>0</v>
      </c>
      <c r="E1050" s="9">
        <v>0</v>
      </c>
      <c r="F1050" s="9">
        <v>0</v>
      </c>
      <c r="G1050" s="9">
        <v>0</v>
      </c>
      <c r="H1050" s="9">
        <v>180</v>
      </c>
      <c r="I1050" s="9">
        <v>920</v>
      </c>
      <c r="K1050" s="9">
        <f t="shared" si="56"/>
        <v>52475</v>
      </c>
      <c r="L1050" s="17">
        <f t="shared" si="55"/>
        <v>0</v>
      </c>
      <c r="M1050" s="17">
        <f t="shared" si="55"/>
        <v>0</v>
      </c>
      <c r="N1050" s="17">
        <f t="shared" si="55"/>
        <v>0</v>
      </c>
      <c r="O1050" s="17">
        <f t="shared" si="55"/>
        <v>0</v>
      </c>
      <c r="P1050" s="17">
        <f t="shared" si="55"/>
        <v>0</v>
      </c>
      <c r="Q1050" s="17">
        <f t="shared" si="54"/>
        <v>0</v>
      </c>
      <c r="R1050" s="17">
        <f t="shared" si="54"/>
        <v>180</v>
      </c>
      <c r="S1050" s="17">
        <f t="shared" si="54"/>
        <v>920</v>
      </c>
    </row>
    <row r="1051" spans="1:19">
      <c r="A1051" s="9">
        <v>52500</v>
      </c>
      <c r="B1051" s="9">
        <v>0</v>
      </c>
      <c r="C1051" s="9">
        <v>0</v>
      </c>
      <c r="D1051" s="9">
        <v>0</v>
      </c>
      <c r="E1051" s="9">
        <v>0</v>
      </c>
      <c r="F1051" s="9">
        <v>0</v>
      </c>
      <c r="G1051" s="9">
        <v>0</v>
      </c>
      <c r="H1051" s="9">
        <v>170</v>
      </c>
      <c r="I1051" s="9">
        <v>910</v>
      </c>
      <c r="K1051" s="9">
        <f t="shared" si="56"/>
        <v>52525</v>
      </c>
      <c r="L1051" s="17">
        <f t="shared" si="55"/>
        <v>0</v>
      </c>
      <c r="M1051" s="17">
        <f t="shared" si="55"/>
        <v>0</v>
      </c>
      <c r="N1051" s="17">
        <f t="shared" si="55"/>
        <v>0</v>
      </c>
      <c r="O1051" s="17">
        <f t="shared" si="55"/>
        <v>0</v>
      </c>
      <c r="P1051" s="17">
        <f t="shared" si="55"/>
        <v>0</v>
      </c>
      <c r="Q1051" s="17">
        <f t="shared" si="54"/>
        <v>0</v>
      </c>
      <c r="R1051" s="17">
        <f t="shared" si="54"/>
        <v>170</v>
      </c>
      <c r="S1051" s="17">
        <f t="shared" si="54"/>
        <v>910</v>
      </c>
    </row>
    <row r="1052" spans="1:19">
      <c r="A1052" s="9">
        <v>52550</v>
      </c>
      <c r="B1052" s="9">
        <v>0</v>
      </c>
      <c r="C1052" s="9">
        <v>0</v>
      </c>
      <c r="D1052" s="9">
        <v>0</v>
      </c>
      <c r="E1052" s="9">
        <v>0</v>
      </c>
      <c r="F1052" s="9">
        <v>0</v>
      </c>
      <c r="G1052" s="9">
        <v>0</v>
      </c>
      <c r="H1052" s="9">
        <v>159</v>
      </c>
      <c r="I1052" s="9">
        <v>899</v>
      </c>
      <c r="K1052" s="9">
        <f t="shared" si="56"/>
        <v>52575</v>
      </c>
      <c r="L1052" s="17">
        <f t="shared" si="55"/>
        <v>0</v>
      </c>
      <c r="M1052" s="17">
        <f t="shared" si="55"/>
        <v>0</v>
      </c>
      <c r="N1052" s="17">
        <f t="shared" si="55"/>
        <v>0</v>
      </c>
      <c r="O1052" s="17">
        <f t="shared" si="55"/>
        <v>0</v>
      </c>
      <c r="P1052" s="17">
        <f t="shared" si="55"/>
        <v>0</v>
      </c>
      <c r="Q1052" s="17">
        <f t="shared" si="54"/>
        <v>0</v>
      </c>
      <c r="R1052" s="17">
        <f t="shared" si="54"/>
        <v>159</v>
      </c>
      <c r="S1052" s="17">
        <f t="shared" si="54"/>
        <v>899</v>
      </c>
    </row>
    <row r="1053" spans="1:19">
      <c r="A1053" s="9">
        <v>52600</v>
      </c>
      <c r="B1053" s="9">
        <v>0</v>
      </c>
      <c r="C1053" s="9">
        <v>0</v>
      </c>
      <c r="D1053" s="9">
        <v>0</v>
      </c>
      <c r="E1053" s="9">
        <v>0</v>
      </c>
      <c r="F1053" s="9">
        <v>0</v>
      </c>
      <c r="G1053" s="9">
        <v>0</v>
      </c>
      <c r="H1053" s="9">
        <v>149</v>
      </c>
      <c r="I1053" s="9">
        <v>889</v>
      </c>
      <c r="K1053" s="9">
        <f t="shared" si="56"/>
        <v>52625</v>
      </c>
      <c r="L1053" s="17">
        <f t="shared" si="55"/>
        <v>0</v>
      </c>
      <c r="M1053" s="17">
        <f t="shared" si="55"/>
        <v>0</v>
      </c>
      <c r="N1053" s="17">
        <f t="shared" si="55"/>
        <v>0</v>
      </c>
      <c r="O1053" s="17">
        <f t="shared" si="55"/>
        <v>0</v>
      </c>
      <c r="P1053" s="17">
        <f t="shared" si="55"/>
        <v>0</v>
      </c>
      <c r="Q1053" s="17">
        <f t="shared" si="54"/>
        <v>0</v>
      </c>
      <c r="R1053" s="17">
        <f t="shared" si="54"/>
        <v>149</v>
      </c>
      <c r="S1053" s="17">
        <f t="shared" si="54"/>
        <v>889</v>
      </c>
    </row>
    <row r="1054" spans="1:19">
      <c r="A1054" s="9">
        <v>52650</v>
      </c>
      <c r="B1054" s="9">
        <v>0</v>
      </c>
      <c r="C1054" s="9">
        <v>0</v>
      </c>
      <c r="D1054" s="9">
        <v>0</v>
      </c>
      <c r="E1054" s="9">
        <v>0</v>
      </c>
      <c r="F1054" s="9">
        <v>0</v>
      </c>
      <c r="G1054" s="9">
        <v>0</v>
      </c>
      <c r="H1054" s="9">
        <v>138</v>
      </c>
      <c r="I1054" s="9">
        <v>878</v>
      </c>
      <c r="K1054" s="9">
        <f t="shared" si="56"/>
        <v>52675</v>
      </c>
      <c r="L1054" s="17">
        <f t="shared" si="55"/>
        <v>0</v>
      </c>
      <c r="M1054" s="17">
        <f t="shared" si="55"/>
        <v>0</v>
      </c>
      <c r="N1054" s="17">
        <f t="shared" si="55"/>
        <v>0</v>
      </c>
      <c r="O1054" s="17">
        <f t="shared" si="55"/>
        <v>0</v>
      </c>
      <c r="P1054" s="17">
        <f t="shared" si="55"/>
        <v>0</v>
      </c>
      <c r="Q1054" s="17">
        <f t="shared" si="54"/>
        <v>0</v>
      </c>
      <c r="R1054" s="17">
        <f t="shared" si="54"/>
        <v>138</v>
      </c>
      <c r="S1054" s="17">
        <f t="shared" si="54"/>
        <v>878</v>
      </c>
    </row>
    <row r="1055" spans="1:19">
      <c r="A1055" s="9">
        <v>52700</v>
      </c>
      <c r="B1055" s="9">
        <v>0</v>
      </c>
      <c r="C1055" s="9">
        <v>0</v>
      </c>
      <c r="D1055" s="9">
        <v>0</v>
      </c>
      <c r="E1055" s="9">
        <v>0</v>
      </c>
      <c r="F1055" s="9">
        <v>0</v>
      </c>
      <c r="G1055" s="9">
        <v>0</v>
      </c>
      <c r="H1055" s="9">
        <v>127</v>
      </c>
      <c r="I1055" s="9">
        <v>867</v>
      </c>
      <c r="K1055" s="9">
        <f t="shared" si="56"/>
        <v>52725</v>
      </c>
      <c r="L1055" s="17">
        <f t="shared" si="55"/>
        <v>0</v>
      </c>
      <c r="M1055" s="17">
        <f t="shared" si="55"/>
        <v>0</v>
      </c>
      <c r="N1055" s="17">
        <f t="shared" si="55"/>
        <v>0</v>
      </c>
      <c r="O1055" s="17">
        <f t="shared" si="55"/>
        <v>0</v>
      </c>
      <c r="P1055" s="17">
        <f t="shared" si="55"/>
        <v>0</v>
      </c>
      <c r="Q1055" s="17">
        <f t="shared" si="54"/>
        <v>0</v>
      </c>
      <c r="R1055" s="17">
        <f t="shared" si="54"/>
        <v>127</v>
      </c>
      <c r="S1055" s="17">
        <f t="shared" si="54"/>
        <v>867</v>
      </c>
    </row>
    <row r="1056" spans="1:19">
      <c r="A1056" s="9">
        <v>52750</v>
      </c>
      <c r="B1056" s="9">
        <v>0</v>
      </c>
      <c r="C1056" s="9">
        <v>0</v>
      </c>
      <c r="D1056" s="9">
        <v>0</v>
      </c>
      <c r="E1056" s="9">
        <v>0</v>
      </c>
      <c r="F1056" s="9">
        <v>0</v>
      </c>
      <c r="G1056" s="9">
        <v>0</v>
      </c>
      <c r="H1056" s="9">
        <v>117</v>
      </c>
      <c r="I1056" s="9">
        <v>857</v>
      </c>
      <c r="K1056" s="9">
        <f t="shared" si="56"/>
        <v>52775</v>
      </c>
      <c r="L1056" s="17">
        <f t="shared" si="55"/>
        <v>0</v>
      </c>
      <c r="M1056" s="17">
        <f t="shared" si="55"/>
        <v>0</v>
      </c>
      <c r="N1056" s="17">
        <f t="shared" si="55"/>
        <v>0</v>
      </c>
      <c r="O1056" s="17">
        <f t="shared" si="55"/>
        <v>0</v>
      </c>
      <c r="P1056" s="17">
        <f t="shared" si="55"/>
        <v>0</v>
      </c>
      <c r="Q1056" s="17">
        <f t="shared" si="54"/>
        <v>0</v>
      </c>
      <c r="R1056" s="17">
        <f t="shared" si="54"/>
        <v>117</v>
      </c>
      <c r="S1056" s="17">
        <f t="shared" si="54"/>
        <v>857</v>
      </c>
    </row>
    <row r="1057" spans="1:19">
      <c r="A1057" s="9">
        <v>52800</v>
      </c>
      <c r="B1057" s="9">
        <v>0</v>
      </c>
      <c r="C1057" s="9">
        <v>0</v>
      </c>
      <c r="D1057" s="9">
        <v>0</v>
      </c>
      <c r="E1057" s="9">
        <v>0</v>
      </c>
      <c r="F1057" s="9">
        <v>0</v>
      </c>
      <c r="G1057" s="9">
        <v>0</v>
      </c>
      <c r="H1057" s="9">
        <v>106</v>
      </c>
      <c r="I1057" s="9">
        <v>846</v>
      </c>
      <c r="K1057" s="9">
        <f t="shared" si="56"/>
        <v>52825</v>
      </c>
      <c r="L1057" s="17">
        <f t="shared" si="55"/>
        <v>0</v>
      </c>
      <c r="M1057" s="17">
        <f t="shared" si="55"/>
        <v>0</v>
      </c>
      <c r="N1057" s="17">
        <f t="shared" si="55"/>
        <v>0</v>
      </c>
      <c r="O1057" s="17">
        <f t="shared" si="55"/>
        <v>0</v>
      </c>
      <c r="P1057" s="17">
        <f t="shared" si="55"/>
        <v>0</v>
      </c>
      <c r="Q1057" s="17">
        <f t="shared" si="54"/>
        <v>0</v>
      </c>
      <c r="R1057" s="17">
        <f t="shared" si="54"/>
        <v>106</v>
      </c>
      <c r="S1057" s="17">
        <f t="shared" si="54"/>
        <v>846</v>
      </c>
    </row>
    <row r="1058" spans="1:19">
      <c r="A1058" s="9">
        <v>52850</v>
      </c>
      <c r="B1058" s="9">
        <v>0</v>
      </c>
      <c r="C1058" s="9">
        <v>0</v>
      </c>
      <c r="D1058" s="9">
        <v>0</v>
      </c>
      <c r="E1058" s="9">
        <v>0</v>
      </c>
      <c r="F1058" s="9">
        <v>0</v>
      </c>
      <c r="G1058" s="9">
        <v>0</v>
      </c>
      <c r="H1058" s="9">
        <v>96</v>
      </c>
      <c r="I1058" s="9">
        <v>836</v>
      </c>
      <c r="K1058" s="9">
        <f t="shared" si="56"/>
        <v>52875</v>
      </c>
      <c r="L1058" s="17">
        <f t="shared" si="55"/>
        <v>0</v>
      </c>
      <c r="M1058" s="17">
        <f t="shared" si="55"/>
        <v>0</v>
      </c>
      <c r="N1058" s="17">
        <f t="shared" si="55"/>
        <v>0</v>
      </c>
      <c r="O1058" s="17">
        <f t="shared" si="55"/>
        <v>0</v>
      </c>
      <c r="P1058" s="17">
        <f t="shared" si="55"/>
        <v>0</v>
      </c>
      <c r="Q1058" s="17">
        <f t="shared" si="54"/>
        <v>0</v>
      </c>
      <c r="R1058" s="17">
        <f t="shared" si="54"/>
        <v>96</v>
      </c>
      <c r="S1058" s="17">
        <f t="shared" si="54"/>
        <v>836</v>
      </c>
    </row>
    <row r="1059" spans="1:19">
      <c r="A1059" s="9">
        <v>52900</v>
      </c>
      <c r="B1059" s="9">
        <v>0</v>
      </c>
      <c r="C1059" s="9">
        <v>0</v>
      </c>
      <c r="D1059" s="9">
        <v>0</v>
      </c>
      <c r="E1059" s="9">
        <v>0</v>
      </c>
      <c r="F1059" s="9">
        <v>0</v>
      </c>
      <c r="G1059" s="9">
        <v>0</v>
      </c>
      <c r="H1059" s="9">
        <v>85</v>
      </c>
      <c r="I1059" s="9">
        <v>825</v>
      </c>
      <c r="K1059" s="9">
        <f t="shared" si="56"/>
        <v>52925</v>
      </c>
      <c r="L1059" s="17">
        <f t="shared" si="55"/>
        <v>0</v>
      </c>
      <c r="M1059" s="17">
        <f t="shared" si="55"/>
        <v>0</v>
      </c>
      <c r="N1059" s="17">
        <f t="shared" si="55"/>
        <v>0</v>
      </c>
      <c r="O1059" s="17">
        <f t="shared" si="55"/>
        <v>0</v>
      </c>
      <c r="P1059" s="17">
        <f t="shared" si="55"/>
        <v>0</v>
      </c>
      <c r="Q1059" s="17">
        <f t="shared" si="54"/>
        <v>0</v>
      </c>
      <c r="R1059" s="17">
        <f t="shared" si="54"/>
        <v>85</v>
      </c>
      <c r="S1059" s="17">
        <f t="shared" si="54"/>
        <v>825</v>
      </c>
    </row>
    <row r="1060" spans="1:19">
      <c r="A1060" s="9">
        <v>52950</v>
      </c>
      <c r="B1060" s="9">
        <v>0</v>
      </c>
      <c r="C1060" s="9">
        <v>0</v>
      </c>
      <c r="D1060" s="9">
        <v>0</v>
      </c>
      <c r="E1060" s="9">
        <v>0</v>
      </c>
      <c r="F1060" s="9">
        <v>0</v>
      </c>
      <c r="G1060" s="9">
        <v>0</v>
      </c>
      <c r="H1060" s="9">
        <v>75</v>
      </c>
      <c r="I1060" s="9">
        <v>815</v>
      </c>
      <c r="K1060" s="9">
        <f t="shared" si="56"/>
        <v>52975</v>
      </c>
      <c r="L1060" s="17">
        <f t="shared" si="55"/>
        <v>0</v>
      </c>
      <c r="M1060" s="17">
        <f t="shared" si="55"/>
        <v>0</v>
      </c>
      <c r="N1060" s="17">
        <f t="shared" si="55"/>
        <v>0</v>
      </c>
      <c r="O1060" s="17">
        <f t="shared" si="55"/>
        <v>0</v>
      </c>
      <c r="P1060" s="17">
        <f t="shared" si="55"/>
        <v>0</v>
      </c>
      <c r="Q1060" s="17">
        <f t="shared" si="54"/>
        <v>0</v>
      </c>
      <c r="R1060" s="17">
        <f t="shared" si="54"/>
        <v>75</v>
      </c>
      <c r="S1060" s="17">
        <f t="shared" si="54"/>
        <v>815</v>
      </c>
    </row>
    <row r="1061" spans="1:19">
      <c r="A1061" s="9">
        <v>53000</v>
      </c>
      <c r="B1061" s="9">
        <v>0</v>
      </c>
      <c r="C1061" s="9">
        <v>0</v>
      </c>
      <c r="D1061" s="9">
        <v>0</v>
      </c>
      <c r="E1061" s="9">
        <v>0</v>
      </c>
      <c r="F1061" s="9">
        <v>0</v>
      </c>
      <c r="G1061" s="9">
        <v>0</v>
      </c>
      <c r="H1061" s="9">
        <v>64</v>
      </c>
      <c r="I1061" s="9">
        <v>804</v>
      </c>
      <c r="K1061" s="9">
        <f t="shared" si="56"/>
        <v>53025</v>
      </c>
      <c r="L1061" s="17">
        <f t="shared" si="55"/>
        <v>0</v>
      </c>
      <c r="M1061" s="17">
        <f t="shared" si="55"/>
        <v>0</v>
      </c>
      <c r="N1061" s="17">
        <f t="shared" si="55"/>
        <v>0</v>
      </c>
      <c r="O1061" s="17">
        <f t="shared" si="55"/>
        <v>0</v>
      </c>
      <c r="P1061" s="17">
        <f t="shared" si="55"/>
        <v>0</v>
      </c>
      <c r="Q1061" s="17">
        <f t="shared" si="54"/>
        <v>0</v>
      </c>
      <c r="R1061" s="17">
        <f t="shared" si="54"/>
        <v>64</v>
      </c>
      <c r="S1061" s="17">
        <f t="shared" si="54"/>
        <v>804</v>
      </c>
    </row>
    <row r="1062" spans="1:19">
      <c r="A1062" s="9">
        <v>53050</v>
      </c>
      <c r="B1062" s="9">
        <v>0</v>
      </c>
      <c r="C1062" s="9">
        <v>0</v>
      </c>
      <c r="D1062" s="9">
        <v>0</v>
      </c>
      <c r="E1062" s="9">
        <v>0</v>
      </c>
      <c r="F1062" s="9">
        <v>0</v>
      </c>
      <c r="G1062" s="9">
        <v>0</v>
      </c>
      <c r="H1062" s="9">
        <v>54</v>
      </c>
      <c r="I1062" s="9">
        <v>794</v>
      </c>
      <c r="K1062" s="9">
        <f t="shared" si="56"/>
        <v>53075</v>
      </c>
      <c r="L1062" s="17">
        <f t="shared" si="55"/>
        <v>0</v>
      </c>
      <c r="M1062" s="17">
        <f t="shared" si="55"/>
        <v>0</v>
      </c>
      <c r="N1062" s="17">
        <f t="shared" si="55"/>
        <v>0</v>
      </c>
      <c r="O1062" s="17">
        <f t="shared" si="55"/>
        <v>0</v>
      </c>
      <c r="P1062" s="17">
        <f t="shared" si="55"/>
        <v>0</v>
      </c>
      <c r="Q1062" s="17">
        <f t="shared" si="54"/>
        <v>0</v>
      </c>
      <c r="R1062" s="17">
        <f t="shared" si="54"/>
        <v>54</v>
      </c>
      <c r="S1062" s="17">
        <f t="shared" si="54"/>
        <v>794</v>
      </c>
    </row>
    <row r="1063" spans="1:19">
      <c r="A1063" s="9">
        <v>53100</v>
      </c>
      <c r="B1063" s="9">
        <v>0</v>
      </c>
      <c r="C1063" s="9">
        <v>0</v>
      </c>
      <c r="D1063" s="9">
        <v>0</v>
      </c>
      <c r="E1063" s="9">
        <v>0</v>
      </c>
      <c r="F1063" s="9">
        <v>0</v>
      </c>
      <c r="G1063" s="9">
        <v>0</v>
      </c>
      <c r="H1063" s="9">
        <v>43</v>
      </c>
      <c r="I1063" s="9">
        <v>783</v>
      </c>
      <c r="K1063" s="9">
        <f t="shared" si="56"/>
        <v>53125</v>
      </c>
      <c r="L1063" s="17">
        <f t="shared" si="55"/>
        <v>0</v>
      </c>
      <c r="M1063" s="17">
        <f t="shared" si="55"/>
        <v>0</v>
      </c>
      <c r="N1063" s="17">
        <f t="shared" si="55"/>
        <v>0</v>
      </c>
      <c r="O1063" s="17">
        <f t="shared" si="55"/>
        <v>0</v>
      </c>
      <c r="P1063" s="17">
        <f t="shared" si="55"/>
        <v>0</v>
      </c>
      <c r="Q1063" s="17">
        <f t="shared" si="54"/>
        <v>0</v>
      </c>
      <c r="R1063" s="17">
        <f t="shared" si="54"/>
        <v>43</v>
      </c>
      <c r="S1063" s="17">
        <f t="shared" si="54"/>
        <v>783</v>
      </c>
    </row>
    <row r="1064" spans="1:19">
      <c r="A1064" s="9">
        <v>53150</v>
      </c>
      <c r="B1064" s="9">
        <v>0</v>
      </c>
      <c r="C1064" s="9">
        <v>0</v>
      </c>
      <c r="D1064" s="9">
        <v>0</v>
      </c>
      <c r="E1064" s="9">
        <v>0</v>
      </c>
      <c r="F1064" s="9">
        <v>0</v>
      </c>
      <c r="G1064" s="9">
        <v>0</v>
      </c>
      <c r="H1064" s="9">
        <v>33</v>
      </c>
      <c r="I1064" s="9">
        <v>773</v>
      </c>
      <c r="K1064" s="9">
        <f t="shared" si="56"/>
        <v>53175</v>
      </c>
      <c r="L1064" s="17">
        <f t="shared" si="55"/>
        <v>0</v>
      </c>
      <c r="M1064" s="17">
        <f t="shared" si="55"/>
        <v>0</v>
      </c>
      <c r="N1064" s="17">
        <f t="shared" si="55"/>
        <v>0</v>
      </c>
      <c r="O1064" s="17">
        <f t="shared" si="55"/>
        <v>0</v>
      </c>
      <c r="P1064" s="17">
        <f t="shared" si="55"/>
        <v>0</v>
      </c>
      <c r="Q1064" s="17">
        <f t="shared" si="54"/>
        <v>0</v>
      </c>
      <c r="R1064" s="17">
        <f t="shared" si="54"/>
        <v>33</v>
      </c>
      <c r="S1064" s="17">
        <f t="shared" si="54"/>
        <v>773</v>
      </c>
    </row>
    <row r="1065" spans="1:19">
      <c r="A1065" s="9">
        <v>53200</v>
      </c>
      <c r="B1065" s="9">
        <v>0</v>
      </c>
      <c r="C1065" s="9">
        <v>0</v>
      </c>
      <c r="D1065" s="9">
        <v>0</v>
      </c>
      <c r="E1065" s="9">
        <v>0</v>
      </c>
      <c r="F1065" s="9">
        <v>0</v>
      </c>
      <c r="G1065" s="9">
        <v>0</v>
      </c>
      <c r="H1065" s="9">
        <v>22</v>
      </c>
      <c r="I1065" s="9">
        <v>762</v>
      </c>
      <c r="K1065" s="9">
        <f t="shared" si="56"/>
        <v>53225</v>
      </c>
      <c r="L1065" s="17">
        <f t="shared" si="55"/>
        <v>0</v>
      </c>
      <c r="M1065" s="17">
        <f t="shared" si="55"/>
        <v>0</v>
      </c>
      <c r="N1065" s="17">
        <f t="shared" si="55"/>
        <v>0</v>
      </c>
      <c r="O1065" s="17">
        <f t="shared" si="55"/>
        <v>0</v>
      </c>
      <c r="P1065" s="17">
        <f t="shared" si="55"/>
        <v>0</v>
      </c>
      <c r="Q1065" s="17">
        <f t="shared" si="54"/>
        <v>0</v>
      </c>
      <c r="R1065" s="17">
        <f t="shared" si="54"/>
        <v>22</v>
      </c>
      <c r="S1065" s="17">
        <f t="shared" si="54"/>
        <v>762</v>
      </c>
    </row>
    <row r="1066" spans="1:19">
      <c r="A1066" s="9">
        <v>53250</v>
      </c>
      <c r="B1066" s="9">
        <v>0</v>
      </c>
      <c r="C1066" s="9">
        <v>0</v>
      </c>
      <c r="D1066" s="9">
        <v>0</v>
      </c>
      <c r="E1066" s="9">
        <v>0</v>
      </c>
      <c r="F1066" s="9">
        <v>0</v>
      </c>
      <c r="G1066" s="9">
        <v>0</v>
      </c>
      <c r="H1066" s="9">
        <v>12</v>
      </c>
      <c r="I1066" s="9">
        <v>752</v>
      </c>
      <c r="K1066" s="9">
        <f t="shared" si="56"/>
        <v>53275</v>
      </c>
      <c r="L1066" s="17">
        <f t="shared" si="55"/>
        <v>0</v>
      </c>
      <c r="M1066" s="17">
        <f t="shared" si="55"/>
        <v>0</v>
      </c>
      <c r="N1066" s="17">
        <f t="shared" si="55"/>
        <v>0</v>
      </c>
      <c r="O1066" s="17">
        <f t="shared" si="55"/>
        <v>0</v>
      </c>
      <c r="P1066" s="17">
        <f t="shared" si="55"/>
        <v>0</v>
      </c>
      <c r="Q1066" s="17">
        <f t="shared" si="54"/>
        <v>0</v>
      </c>
      <c r="R1066" s="17">
        <f t="shared" si="54"/>
        <v>12</v>
      </c>
      <c r="S1066" s="17">
        <f t="shared" si="54"/>
        <v>752</v>
      </c>
    </row>
    <row r="1067" spans="1:19">
      <c r="A1067" s="9">
        <v>53300</v>
      </c>
      <c r="B1067" s="9">
        <v>0</v>
      </c>
      <c r="C1067" s="9">
        <v>0</v>
      </c>
      <c r="D1067" s="9">
        <v>0</v>
      </c>
      <c r="E1067" s="9">
        <v>0</v>
      </c>
      <c r="F1067" s="9">
        <v>0</v>
      </c>
      <c r="G1067" s="9">
        <v>0</v>
      </c>
      <c r="H1067" s="9">
        <v>3</v>
      </c>
      <c r="I1067" s="9">
        <v>741</v>
      </c>
      <c r="K1067" s="9">
        <f t="shared" si="56"/>
        <v>53325</v>
      </c>
      <c r="L1067" s="17">
        <f t="shared" si="55"/>
        <v>0</v>
      </c>
      <c r="M1067" s="17">
        <f t="shared" si="55"/>
        <v>0</v>
      </c>
      <c r="N1067" s="17">
        <f t="shared" si="55"/>
        <v>0</v>
      </c>
      <c r="O1067" s="17">
        <f t="shared" si="55"/>
        <v>0</v>
      </c>
      <c r="P1067" s="17">
        <f t="shared" si="55"/>
        <v>0</v>
      </c>
      <c r="Q1067" s="17">
        <f t="shared" si="54"/>
        <v>0</v>
      </c>
      <c r="R1067" s="17">
        <f t="shared" si="54"/>
        <v>1</v>
      </c>
      <c r="S1067" s="17">
        <f t="shared" si="54"/>
        <v>741</v>
      </c>
    </row>
    <row r="1068" spans="1:19">
      <c r="A1068" s="9">
        <v>53350</v>
      </c>
      <c r="B1068" s="9">
        <v>0</v>
      </c>
      <c r="C1068" s="9">
        <v>0</v>
      </c>
      <c r="D1068" s="9">
        <v>0</v>
      </c>
      <c r="E1068" s="9">
        <v>0</v>
      </c>
      <c r="F1068" s="9">
        <v>0</v>
      </c>
      <c r="G1068" s="9">
        <v>0</v>
      </c>
      <c r="H1068" s="9">
        <v>0</v>
      </c>
      <c r="I1068" s="9">
        <v>731</v>
      </c>
      <c r="K1068" s="9">
        <f t="shared" si="56"/>
        <v>53375</v>
      </c>
      <c r="L1068" s="17">
        <f t="shared" si="55"/>
        <v>0</v>
      </c>
      <c r="M1068" s="17">
        <f t="shared" si="55"/>
        <v>0</v>
      </c>
      <c r="N1068" s="17">
        <f t="shared" si="55"/>
        <v>0</v>
      </c>
      <c r="O1068" s="17">
        <f t="shared" si="55"/>
        <v>0</v>
      </c>
      <c r="P1068" s="17">
        <f t="shared" si="55"/>
        <v>0</v>
      </c>
      <c r="Q1068" s="17">
        <f t="shared" si="54"/>
        <v>0</v>
      </c>
      <c r="R1068" s="17">
        <f t="shared" si="54"/>
        <v>0</v>
      </c>
      <c r="S1068" s="17">
        <f t="shared" si="54"/>
        <v>731</v>
      </c>
    </row>
    <row r="1069" spans="1:19">
      <c r="A1069" s="9">
        <v>53400</v>
      </c>
      <c r="B1069" s="9">
        <v>0</v>
      </c>
      <c r="C1069" s="9">
        <v>0</v>
      </c>
      <c r="D1069" s="9">
        <v>0</v>
      </c>
      <c r="E1069" s="9">
        <v>0</v>
      </c>
      <c r="F1069" s="9">
        <v>0</v>
      </c>
      <c r="G1069" s="9">
        <v>0</v>
      </c>
      <c r="H1069" s="9">
        <v>0</v>
      </c>
      <c r="I1069" s="9">
        <v>720</v>
      </c>
      <c r="K1069" s="9">
        <f t="shared" si="56"/>
        <v>53425</v>
      </c>
      <c r="L1069" s="17">
        <f t="shared" si="55"/>
        <v>0</v>
      </c>
      <c r="M1069" s="17">
        <f t="shared" si="55"/>
        <v>0</v>
      </c>
      <c r="N1069" s="17">
        <f t="shared" si="55"/>
        <v>0</v>
      </c>
      <c r="O1069" s="17">
        <f t="shared" si="55"/>
        <v>0</v>
      </c>
      <c r="P1069" s="17">
        <f t="shared" si="55"/>
        <v>0</v>
      </c>
      <c r="Q1069" s="17">
        <f t="shared" si="54"/>
        <v>0</v>
      </c>
      <c r="R1069" s="17">
        <f t="shared" si="54"/>
        <v>0</v>
      </c>
      <c r="S1069" s="17">
        <f t="shared" si="54"/>
        <v>720</v>
      </c>
    </row>
    <row r="1070" spans="1:19">
      <c r="A1070" s="9">
        <v>53450</v>
      </c>
      <c r="B1070" s="9">
        <v>0</v>
      </c>
      <c r="C1070" s="9">
        <v>0</v>
      </c>
      <c r="D1070" s="9">
        <v>0</v>
      </c>
      <c r="E1070" s="9">
        <v>0</v>
      </c>
      <c r="F1070" s="9">
        <v>0</v>
      </c>
      <c r="G1070" s="9">
        <v>0</v>
      </c>
      <c r="H1070" s="9">
        <v>0</v>
      </c>
      <c r="I1070" s="9">
        <v>709</v>
      </c>
      <c r="K1070" s="9">
        <f t="shared" si="56"/>
        <v>53475</v>
      </c>
      <c r="L1070" s="17">
        <f t="shared" si="55"/>
        <v>0</v>
      </c>
      <c r="M1070" s="17">
        <f t="shared" si="55"/>
        <v>0</v>
      </c>
      <c r="N1070" s="17">
        <f t="shared" si="55"/>
        <v>0</v>
      </c>
      <c r="O1070" s="17">
        <f t="shared" si="55"/>
        <v>0</v>
      </c>
      <c r="P1070" s="17">
        <f t="shared" si="55"/>
        <v>0</v>
      </c>
      <c r="Q1070" s="17">
        <f t="shared" si="54"/>
        <v>0</v>
      </c>
      <c r="R1070" s="17">
        <f t="shared" si="54"/>
        <v>0</v>
      </c>
      <c r="S1070" s="17">
        <f t="shared" si="54"/>
        <v>709</v>
      </c>
    </row>
    <row r="1071" spans="1:19">
      <c r="A1071" s="9">
        <v>53500</v>
      </c>
      <c r="B1071" s="9">
        <v>0</v>
      </c>
      <c r="C1071" s="9">
        <v>0</v>
      </c>
      <c r="D1071" s="9">
        <v>0</v>
      </c>
      <c r="E1071" s="9">
        <v>0</v>
      </c>
      <c r="F1071" s="9">
        <v>0</v>
      </c>
      <c r="G1071" s="9">
        <v>0</v>
      </c>
      <c r="H1071" s="9">
        <v>0</v>
      </c>
      <c r="I1071" s="9">
        <v>699</v>
      </c>
      <c r="K1071" s="9">
        <f t="shared" si="56"/>
        <v>53525</v>
      </c>
      <c r="L1071" s="17">
        <f t="shared" si="55"/>
        <v>0</v>
      </c>
      <c r="M1071" s="17">
        <f t="shared" si="55"/>
        <v>0</v>
      </c>
      <c r="N1071" s="17">
        <f t="shared" si="55"/>
        <v>0</v>
      </c>
      <c r="O1071" s="17">
        <f t="shared" si="55"/>
        <v>0</v>
      </c>
      <c r="P1071" s="17">
        <f t="shared" si="55"/>
        <v>0</v>
      </c>
      <c r="Q1071" s="17">
        <f t="shared" si="54"/>
        <v>0</v>
      </c>
      <c r="R1071" s="17">
        <f t="shared" si="54"/>
        <v>0</v>
      </c>
      <c r="S1071" s="17">
        <f t="shared" si="54"/>
        <v>699</v>
      </c>
    </row>
    <row r="1072" spans="1:19">
      <c r="A1072" s="9">
        <v>53550</v>
      </c>
      <c r="B1072" s="9">
        <v>0</v>
      </c>
      <c r="C1072" s="9">
        <v>0</v>
      </c>
      <c r="D1072" s="9">
        <v>0</v>
      </c>
      <c r="E1072" s="9">
        <v>0</v>
      </c>
      <c r="F1072" s="9">
        <v>0</v>
      </c>
      <c r="G1072" s="9">
        <v>0</v>
      </c>
      <c r="H1072" s="9">
        <v>0</v>
      </c>
      <c r="I1072" s="9">
        <v>688</v>
      </c>
      <c r="K1072" s="9">
        <f t="shared" si="56"/>
        <v>53575</v>
      </c>
      <c r="L1072" s="17">
        <f t="shared" si="55"/>
        <v>0</v>
      </c>
      <c r="M1072" s="17">
        <f t="shared" si="55"/>
        <v>0</v>
      </c>
      <c r="N1072" s="17">
        <f t="shared" si="55"/>
        <v>0</v>
      </c>
      <c r="O1072" s="17">
        <f t="shared" si="55"/>
        <v>0</v>
      </c>
      <c r="P1072" s="17">
        <f t="shared" si="55"/>
        <v>0</v>
      </c>
      <c r="Q1072" s="17">
        <f t="shared" si="54"/>
        <v>0</v>
      </c>
      <c r="R1072" s="17">
        <f t="shared" si="54"/>
        <v>0</v>
      </c>
      <c r="S1072" s="17">
        <f t="shared" si="54"/>
        <v>688</v>
      </c>
    </row>
    <row r="1073" spans="1:19">
      <c r="A1073" s="9">
        <v>53600</v>
      </c>
      <c r="B1073" s="9">
        <v>0</v>
      </c>
      <c r="C1073" s="9">
        <v>0</v>
      </c>
      <c r="D1073" s="9">
        <v>0</v>
      </c>
      <c r="E1073" s="9">
        <v>0</v>
      </c>
      <c r="F1073" s="9">
        <v>0</v>
      </c>
      <c r="G1073" s="9">
        <v>0</v>
      </c>
      <c r="H1073" s="9">
        <v>0</v>
      </c>
      <c r="I1073" s="9">
        <v>678</v>
      </c>
      <c r="K1073" s="9">
        <f t="shared" si="56"/>
        <v>53625</v>
      </c>
      <c r="L1073" s="17">
        <f t="shared" si="55"/>
        <v>0</v>
      </c>
      <c r="M1073" s="17">
        <f t="shared" si="55"/>
        <v>0</v>
      </c>
      <c r="N1073" s="17">
        <f t="shared" si="55"/>
        <v>0</v>
      </c>
      <c r="O1073" s="17">
        <f t="shared" si="55"/>
        <v>0</v>
      </c>
      <c r="P1073" s="17">
        <f t="shared" si="55"/>
        <v>0</v>
      </c>
      <c r="Q1073" s="17">
        <f t="shared" si="54"/>
        <v>0</v>
      </c>
      <c r="R1073" s="17">
        <f t="shared" si="54"/>
        <v>0</v>
      </c>
      <c r="S1073" s="17">
        <f t="shared" si="54"/>
        <v>678</v>
      </c>
    </row>
    <row r="1074" spans="1:19">
      <c r="A1074" s="9">
        <v>53650</v>
      </c>
      <c r="B1074" s="9">
        <v>0</v>
      </c>
      <c r="C1074" s="9">
        <v>0</v>
      </c>
      <c r="D1074" s="9">
        <v>0</v>
      </c>
      <c r="E1074" s="9">
        <v>0</v>
      </c>
      <c r="F1074" s="9">
        <v>0</v>
      </c>
      <c r="G1074" s="9">
        <v>0</v>
      </c>
      <c r="H1074" s="9">
        <v>0</v>
      </c>
      <c r="I1074" s="9">
        <v>667</v>
      </c>
      <c r="K1074" s="9">
        <f t="shared" si="56"/>
        <v>53675</v>
      </c>
      <c r="L1074" s="17">
        <f t="shared" si="55"/>
        <v>0</v>
      </c>
      <c r="M1074" s="17">
        <f t="shared" si="55"/>
        <v>0</v>
      </c>
      <c r="N1074" s="17">
        <f t="shared" si="55"/>
        <v>0</v>
      </c>
      <c r="O1074" s="17">
        <f t="shared" si="55"/>
        <v>0</v>
      </c>
      <c r="P1074" s="17">
        <f t="shared" si="55"/>
        <v>0</v>
      </c>
      <c r="Q1074" s="17">
        <f t="shared" si="54"/>
        <v>0</v>
      </c>
      <c r="R1074" s="17">
        <f t="shared" si="54"/>
        <v>0</v>
      </c>
      <c r="S1074" s="17">
        <f t="shared" si="54"/>
        <v>667</v>
      </c>
    </row>
    <row r="1075" spans="1:19">
      <c r="A1075" s="9">
        <v>53700</v>
      </c>
      <c r="B1075" s="9">
        <v>0</v>
      </c>
      <c r="C1075" s="9">
        <v>0</v>
      </c>
      <c r="D1075" s="9">
        <v>0</v>
      </c>
      <c r="E1075" s="9">
        <v>0</v>
      </c>
      <c r="F1075" s="9">
        <v>0</v>
      </c>
      <c r="G1075" s="9">
        <v>0</v>
      </c>
      <c r="H1075" s="9">
        <v>0</v>
      </c>
      <c r="I1075" s="9">
        <v>657</v>
      </c>
      <c r="K1075" s="9">
        <f t="shared" si="56"/>
        <v>53725</v>
      </c>
      <c r="L1075" s="17">
        <f t="shared" si="55"/>
        <v>0</v>
      </c>
      <c r="M1075" s="17">
        <f t="shared" si="55"/>
        <v>0</v>
      </c>
      <c r="N1075" s="17">
        <f t="shared" si="55"/>
        <v>0</v>
      </c>
      <c r="O1075" s="17">
        <f t="shared" si="55"/>
        <v>0</v>
      </c>
      <c r="P1075" s="17">
        <f t="shared" si="55"/>
        <v>0</v>
      </c>
      <c r="Q1075" s="17">
        <f t="shared" si="54"/>
        <v>0</v>
      </c>
      <c r="R1075" s="17">
        <f t="shared" si="54"/>
        <v>0</v>
      </c>
      <c r="S1075" s="17">
        <f t="shared" si="54"/>
        <v>657</v>
      </c>
    </row>
    <row r="1076" spans="1:19">
      <c r="A1076" s="9">
        <v>53750</v>
      </c>
      <c r="B1076" s="9">
        <v>0</v>
      </c>
      <c r="C1076" s="9">
        <v>0</v>
      </c>
      <c r="D1076" s="9">
        <v>0</v>
      </c>
      <c r="E1076" s="9">
        <v>0</v>
      </c>
      <c r="F1076" s="9">
        <v>0</v>
      </c>
      <c r="G1076" s="9">
        <v>0</v>
      </c>
      <c r="H1076" s="9">
        <v>0</v>
      </c>
      <c r="I1076" s="9">
        <v>646</v>
      </c>
      <c r="K1076" s="9">
        <f t="shared" si="56"/>
        <v>53775</v>
      </c>
      <c r="L1076" s="17">
        <f t="shared" ref="L1076:S1110" si="57">ROUND(IF($K1076&lt;0,0,IF($K1076&lt;U$1,U$2*$K1076,IF($K1076&lt;U$4,U$3,IF($K1076&lt;U$6,U$3-U$5*($K1076-U$4),0)))),0)</f>
        <v>0</v>
      </c>
      <c r="M1076" s="17">
        <f t="shared" si="57"/>
        <v>0</v>
      </c>
      <c r="N1076" s="17">
        <f t="shared" si="57"/>
        <v>0</v>
      </c>
      <c r="O1076" s="17">
        <f t="shared" si="57"/>
        <v>0</v>
      </c>
      <c r="P1076" s="17">
        <f t="shared" si="57"/>
        <v>0</v>
      </c>
      <c r="Q1076" s="17">
        <f t="shared" si="54"/>
        <v>0</v>
      </c>
      <c r="R1076" s="17">
        <f t="shared" si="54"/>
        <v>0</v>
      </c>
      <c r="S1076" s="17">
        <f t="shared" si="54"/>
        <v>646</v>
      </c>
    </row>
    <row r="1077" spans="1:19">
      <c r="A1077" s="9">
        <v>53800</v>
      </c>
      <c r="B1077" s="9">
        <v>0</v>
      </c>
      <c r="C1077" s="9">
        <v>0</v>
      </c>
      <c r="D1077" s="9">
        <v>0</v>
      </c>
      <c r="E1077" s="9">
        <v>0</v>
      </c>
      <c r="F1077" s="9">
        <v>0</v>
      </c>
      <c r="G1077" s="9">
        <v>0</v>
      </c>
      <c r="H1077" s="9">
        <v>0</v>
      </c>
      <c r="I1077" s="9">
        <v>636</v>
      </c>
      <c r="K1077" s="9">
        <f t="shared" si="56"/>
        <v>53825</v>
      </c>
      <c r="L1077" s="17">
        <f t="shared" si="57"/>
        <v>0</v>
      </c>
      <c r="M1077" s="17">
        <f t="shared" si="57"/>
        <v>0</v>
      </c>
      <c r="N1077" s="17">
        <f t="shared" si="57"/>
        <v>0</v>
      </c>
      <c r="O1077" s="17">
        <f t="shared" si="57"/>
        <v>0</v>
      </c>
      <c r="P1077" s="17">
        <f t="shared" si="57"/>
        <v>0</v>
      </c>
      <c r="Q1077" s="17">
        <f t="shared" si="54"/>
        <v>0</v>
      </c>
      <c r="R1077" s="17">
        <f t="shared" si="54"/>
        <v>0</v>
      </c>
      <c r="S1077" s="17">
        <f t="shared" si="54"/>
        <v>636</v>
      </c>
    </row>
    <row r="1078" spans="1:19">
      <c r="A1078" s="9">
        <v>53850</v>
      </c>
      <c r="B1078" s="9">
        <v>0</v>
      </c>
      <c r="C1078" s="9">
        <v>0</v>
      </c>
      <c r="D1078" s="9">
        <v>0</v>
      </c>
      <c r="E1078" s="9">
        <v>0</v>
      </c>
      <c r="F1078" s="9">
        <v>0</v>
      </c>
      <c r="G1078" s="9">
        <v>0</v>
      </c>
      <c r="H1078" s="9">
        <v>0</v>
      </c>
      <c r="I1078" s="9">
        <v>625</v>
      </c>
      <c r="K1078" s="9">
        <f t="shared" si="56"/>
        <v>53875</v>
      </c>
      <c r="L1078" s="17">
        <f t="shared" si="57"/>
        <v>0</v>
      </c>
      <c r="M1078" s="17">
        <f t="shared" si="57"/>
        <v>0</v>
      </c>
      <c r="N1078" s="17">
        <f t="shared" si="57"/>
        <v>0</v>
      </c>
      <c r="O1078" s="17">
        <f t="shared" si="57"/>
        <v>0</v>
      </c>
      <c r="P1078" s="17">
        <f t="shared" si="57"/>
        <v>0</v>
      </c>
      <c r="Q1078" s="17">
        <f t="shared" si="54"/>
        <v>0</v>
      </c>
      <c r="R1078" s="17">
        <f t="shared" si="54"/>
        <v>0</v>
      </c>
      <c r="S1078" s="17">
        <f t="shared" si="54"/>
        <v>625</v>
      </c>
    </row>
    <row r="1079" spans="1:19">
      <c r="A1079" s="9">
        <v>53900</v>
      </c>
      <c r="B1079" s="9">
        <v>0</v>
      </c>
      <c r="C1079" s="9">
        <v>0</v>
      </c>
      <c r="D1079" s="9">
        <v>0</v>
      </c>
      <c r="E1079" s="9">
        <v>0</v>
      </c>
      <c r="F1079" s="9">
        <v>0</v>
      </c>
      <c r="G1079" s="9">
        <v>0</v>
      </c>
      <c r="H1079" s="9">
        <v>0</v>
      </c>
      <c r="I1079" s="9">
        <v>615</v>
      </c>
      <c r="K1079" s="9">
        <f t="shared" si="56"/>
        <v>53925</v>
      </c>
      <c r="L1079" s="17">
        <f t="shared" si="57"/>
        <v>0</v>
      </c>
      <c r="M1079" s="17">
        <f t="shared" si="57"/>
        <v>0</v>
      </c>
      <c r="N1079" s="17">
        <f t="shared" si="57"/>
        <v>0</v>
      </c>
      <c r="O1079" s="17">
        <f t="shared" si="57"/>
        <v>0</v>
      </c>
      <c r="P1079" s="17">
        <f t="shared" si="57"/>
        <v>0</v>
      </c>
      <c r="Q1079" s="17">
        <f t="shared" si="54"/>
        <v>0</v>
      </c>
      <c r="R1079" s="17">
        <f t="shared" si="54"/>
        <v>0</v>
      </c>
      <c r="S1079" s="17">
        <f t="shared" si="54"/>
        <v>615</v>
      </c>
    </row>
    <row r="1080" spans="1:19">
      <c r="A1080" s="9">
        <v>53950</v>
      </c>
      <c r="B1080" s="9">
        <v>0</v>
      </c>
      <c r="C1080" s="9">
        <v>0</v>
      </c>
      <c r="D1080" s="9">
        <v>0</v>
      </c>
      <c r="E1080" s="9">
        <v>0</v>
      </c>
      <c r="F1080" s="9">
        <v>0</v>
      </c>
      <c r="G1080" s="9">
        <v>0</v>
      </c>
      <c r="H1080" s="9">
        <v>0</v>
      </c>
      <c r="I1080" s="9">
        <v>604</v>
      </c>
      <c r="K1080" s="9">
        <f t="shared" si="56"/>
        <v>53975</v>
      </c>
      <c r="L1080" s="17">
        <f t="shared" si="57"/>
        <v>0</v>
      </c>
      <c r="M1080" s="17">
        <f t="shared" si="57"/>
        <v>0</v>
      </c>
      <c r="N1080" s="17">
        <f t="shared" si="57"/>
        <v>0</v>
      </c>
      <c r="O1080" s="17">
        <f t="shared" si="57"/>
        <v>0</v>
      </c>
      <c r="P1080" s="17">
        <f t="shared" si="57"/>
        <v>0</v>
      </c>
      <c r="Q1080" s="17">
        <f t="shared" si="54"/>
        <v>0</v>
      </c>
      <c r="R1080" s="17">
        <f t="shared" si="54"/>
        <v>0</v>
      </c>
      <c r="S1080" s="17">
        <f t="shared" si="54"/>
        <v>604</v>
      </c>
    </row>
    <row r="1081" spans="1:19">
      <c r="A1081" s="9">
        <v>54000</v>
      </c>
      <c r="B1081" s="9">
        <v>0</v>
      </c>
      <c r="C1081" s="9">
        <v>0</v>
      </c>
      <c r="D1081" s="9">
        <v>0</v>
      </c>
      <c r="E1081" s="9">
        <v>0</v>
      </c>
      <c r="F1081" s="9">
        <v>0</v>
      </c>
      <c r="G1081" s="9">
        <v>0</v>
      </c>
      <c r="H1081" s="9">
        <v>0</v>
      </c>
      <c r="I1081" s="9">
        <v>594</v>
      </c>
      <c r="K1081" s="9">
        <f t="shared" si="56"/>
        <v>54025</v>
      </c>
      <c r="L1081" s="17">
        <f t="shared" si="57"/>
        <v>0</v>
      </c>
      <c r="M1081" s="17">
        <f t="shared" si="57"/>
        <v>0</v>
      </c>
      <c r="N1081" s="17">
        <f t="shared" si="57"/>
        <v>0</v>
      </c>
      <c r="O1081" s="17">
        <f t="shared" si="57"/>
        <v>0</v>
      </c>
      <c r="P1081" s="17">
        <f t="shared" si="57"/>
        <v>0</v>
      </c>
      <c r="Q1081" s="17">
        <f t="shared" si="54"/>
        <v>0</v>
      </c>
      <c r="R1081" s="17">
        <f t="shared" si="54"/>
        <v>0</v>
      </c>
      <c r="S1081" s="17">
        <f t="shared" si="54"/>
        <v>594</v>
      </c>
    </row>
    <row r="1082" spans="1:19">
      <c r="A1082" s="9">
        <v>54050</v>
      </c>
      <c r="B1082" s="9">
        <v>0</v>
      </c>
      <c r="C1082" s="9">
        <v>0</v>
      </c>
      <c r="D1082" s="9">
        <v>0</v>
      </c>
      <c r="E1082" s="9">
        <v>0</v>
      </c>
      <c r="F1082" s="9">
        <v>0</v>
      </c>
      <c r="G1082" s="9">
        <v>0</v>
      </c>
      <c r="H1082" s="9">
        <v>0</v>
      </c>
      <c r="I1082" s="9">
        <v>583</v>
      </c>
      <c r="K1082" s="9">
        <f t="shared" si="56"/>
        <v>54075</v>
      </c>
      <c r="L1082" s="17">
        <f t="shared" si="57"/>
        <v>0</v>
      </c>
      <c r="M1082" s="17">
        <f t="shared" si="57"/>
        <v>0</v>
      </c>
      <c r="N1082" s="17">
        <f t="shared" si="57"/>
        <v>0</v>
      </c>
      <c r="O1082" s="17">
        <f t="shared" si="57"/>
        <v>0</v>
      </c>
      <c r="P1082" s="17">
        <f t="shared" si="57"/>
        <v>0</v>
      </c>
      <c r="Q1082" s="17">
        <f t="shared" si="54"/>
        <v>0</v>
      </c>
      <c r="R1082" s="17">
        <f t="shared" si="54"/>
        <v>0</v>
      </c>
      <c r="S1082" s="17">
        <f t="shared" si="54"/>
        <v>583</v>
      </c>
    </row>
    <row r="1083" spans="1:19">
      <c r="A1083" s="9">
        <v>54100</v>
      </c>
      <c r="B1083" s="9">
        <v>0</v>
      </c>
      <c r="C1083" s="9">
        <v>0</v>
      </c>
      <c r="D1083" s="9">
        <v>0</v>
      </c>
      <c r="E1083" s="9">
        <v>0</v>
      </c>
      <c r="F1083" s="9">
        <v>0</v>
      </c>
      <c r="G1083" s="9">
        <v>0</v>
      </c>
      <c r="H1083" s="9">
        <v>0</v>
      </c>
      <c r="I1083" s="9">
        <v>573</v>
      </c>
      <c r="K1083" s="9">
        <f t="shared" si="56"/>
        <v>54125</v>
      </c>
      <c r="L1083" s="17">
        <f t="shared" si="57"/>
        <v>0</v>
      </c>
      <c r="M1083" s="17">
        <f t="shared" si="57"/>
        <v>0</v>
      </c>
      <c r="N1083" s="17">
        <f t="shared" si="57"/>
        <v>0</v>
      </c>
      <c r="O1083" s="17">
        <f t="shared" si="57"/>
        <v>0</v>
      </c>
      <c r="P1083" s="17">
        <f t="shared" si="57"/>
        <v>0</v>
      </c>
      <c r="Q1083" s="17">
        <f t="shared" si="54"/>
        <v>0</v>
      </c>
      <c r="R1083" s="17">
        <f t="shared" si="54"/>
        <v>0</v>
      </c>
      <c r="S1083" s="17">
        <f t="shared" si="54"/>
        <v>573</v>
      </c>
    </row>
    <row r="1084" spans="1:19">
      <c r="A1084" s="9">
        <v>54150</v>
      </c>
      <c r="B1084" s="9">
        <v>0</v>
      </c>
      <c r="C1084" s="9">
        <v>0</v>
      </c>
      <c r="D1084" s="9">
        <v>0</v>
      </c>
      <c r="E1084" s="9">
        <v>0</v>
      </c>
      <c r="F1084" s="9">
        <v>0</v>
      </c>
      <c r="G1084" s="9">
        <v>0</v>
      </c>
      <c r="H1084" s="9">
        <v>0</v>
      </c>
      <c r="I1084" s="9">
        <v>562</v>
      </c>
      <c r="K1084" s="9">
        <f t="shared" si="56"/>
        <v>54175</v>
      </c>
      <c r="L1084" s="17">
        <f t="shared" si="57"/>
        <v>0</v>
      </c>
      <c r="M1084" s="17">
        <f t="shared" si="57"/>
        <v>0</v>
      </c>
      <c r="N1084" s="17">
        <f t="shared" si="57"/>
        <v>0</v>
      </c>
      <c r="O1084" s="17">
        <f t="shared" si="57"/>
        <v>0</v>
      </c>
      <c r="P1084" s="17">
        <f t="shared" si="57"/>
        <v>0</v>
      </c>
      <c r="Q1084" s="17">
        <f t="shared" si="57"/>
        <v>0</v>
      </c>
      <c r="R1084" s="17">
        <f t="shared" si="57"/>
        <v>0</v>
      </c>
      <c r="S1084" s="17">
        <f t="shared" si="57"/>
        <v>562</v>
      </c>
    </row>
    <row r="1085" spans="1:19">
      <c r="A1085" s="9">
        <v>54200</v>
      </c>
      <c r="B1085" s="9">
        <v>0</v>
      </c>
      <c r="C1085" s="9">
        <v>0</v>
      </c>
      <c r="D1085" s="9">
        <v>0</v>
      </c>
      <c r="E1085" s="9">
        <v>0</v>
      </c>
      <c r="F1085" s="9">
        <v>0</v>
      </c>
      <c r="G1085" s="9">
        <v>0</v>
      </c>
      <c r="H1085" s="9">
        <v>0</v>
      </c>
      <c r="I1085" s="9">
        <v>552</v>
      </c>
      <c r="K1085" s="9">
        <f t="shared" si="56"/>
        <v>54225</v>
      </c>
      <c r="L1085" s="17">
        <f t="shared" si="57"/>
        <v>0</v>
      </c>
      <c r="M1085" s="17">
        <f t="shared" si="57"/>
        <v>0</v>
      </c>
      <c r="N1085" s="17">
        <f t="shared" si="57"/>
        <v>0</v>
      </c>
      <c r="O1085" s="17">
        <f t="shared" si="57"/>
        <v>0</v>
      </c>
      <c r="P1085" s="17">
        <f t="shared" si="57"/>
        <v>0</v>
      </c>
      <c r="Q1085" s="17">
        <f t="shared" si="57"/>
        <v>0</v>
      </c>
      <c r="R1085" s="17">
        <f t="shared" si="57"/>
        <v>0</v>
      </c>
      <c r="S1085" s="17">
        <f t="shared" si="57"/>
        <v>552</v>
      </c>
    </row>
    <row r="1086" spans="1:19">
      <c r="A1086" s="9">
        <v>54250</v>
      </c>
      <c r="B1086" s="9">
        <v>0</v>
      </c>
      <c r="C1086" s="9">
        <v>0</v>
      </c>
      <c r="D1086" s="9">
        <v>0</v>
      </c>
      <c r="E1086" s="9">
        <v>0</v>
      </c>
      <c r="F1086" s="9">
        <v>0</v>
      </c>
      <c r="G1086" s="9">
        <v>0</v>
      </c>
      <c r="H1086" s="9">
        <v>0</v>
      </c>
      <c r="I1086" s="9">
        <v>541</v>
      </c>
      <c r="K1086" s="9">
        <f t="shared" si="56"/>
        <v>54275</v>
      </c>
      <c r="L1086" s="17">
        <f t="shared" si="57"/>
        <v>0</v>
      </c>
      <c r="M1086" s="17">
        <f t="shared" si="57"/>
        <v>0</v>
      </c>
      <c r="N1086" s="17">
        <f t="shared" si="57"/>
        <v>0</v>
      </c>
      <c r="O1086" s="17">
        <f t="shared" si="57"/>
        <v>0</v>
      </c>
      <c r="P1086" s="17">
        <f t="shared" si="57"/>
        <v>0</v>
      </c>
      <c r="Q1086" s="17">
        <f t="shared" si="57"/>
        <v>0</v>
      </c>
      <c r="R1086" s="17">
        <f t="shared" si="57"/>
        <v>0</v>
      </c>
      <c r="S1086" s="17">
        <f t="shared" si="57"/>
        <v>541</v>
      </c>
    </row>
    <row r="1087" spans="1:19">
      <c r="A1087" s="9">
        <v>54300</v>
      </c>
      <c r="B1087" s="9">
        <v>0</v>
      </c>
      <c r="C1087" s="9">
        <v>0</v>
      </c>
      <c r="D1087" s="9">
        <v>0</v>
      </c>
      <c r="E1087" s="9">
        <v>0</v>
      </c>
      <c r="F1087" s="9">
        <v>0</v>
      </c>
      <c r="G1087" s="9">
        <v>0</v>
      </c>
      <c r="H1087" s="9">
        <v>0</v>
      </c>
      <c r="I1087" s="9">
        <v>530</v>
      </c>
      <c r="K1087" s="9">
        <f t="shared" si="56"/>
        <v>54325</v>
      </c>
      <c r="L1087" s="17">
        <f t="shared" si="57"/>
        <v>0</v>
      </c>
      <c r="M1087" s="17">
        <f t="shared" si="57"/>
        <v>0</v>
      </c>
      <c r="N1087" s="17">
        <f t="shared" si="57"/>
        <v>0</v>
      </c>
      <c r="O1087" s="17">
        <f t="shared" si="57"/>
        <v>0</v>
      </c>
      <c r="P1087" s="17">
        <f t="shared" si="57"/>
        <v>0</v>
      </c>
      <c r="Q1087" s="17">
        <f t="shared" si="57"/>
        <v>0</v>
      </c>
      <c r="R1087" s="17">
        <f t="shared" si="57"/>
        <v>0</v>
      </c>
      <c r="S1087" s="17">
        <f t="shared" si="57"/>
        <v>530</v>
      </c>
    </row>
    <row r="1088" spans="1:19">
      <c r="A1088" s="9">
        <v>54350</v>
      </c>
      <c r="B1088" s="9">
        <v>0</v>
      </c>
      <c r="C1088" s="9">
        <v>0</v>
      </c>
      <c r="D1088" s="9">
        <v>0</v>
      </c>
      <c r="E1088" s="9">
        <v>0</v>
      </c>
      <c r="F1088" s="9">
        <v>0</v>
      </c>
      <c r="G1088" s="9">
        <v>0</v>
      </c>
      <c r="H1088" s="9">
        <v>0</v>
      </c>
      <c r="I1088" s="9">
        <v>520</v>
      </c>
      <c r="K1088" s="9">
        <f t="shared" si="56"/>
        <v>54375</v>
      </c>
      <c r="L1088" s="17">
        <f t="shared" si="57"/>
        <v>0</v>
      </c>
      <c r="M1088" s="17">
        <f t="shared" si="57"/>
        <v>0</v>
      </c>
      <c r="N1088" s="17">
        <f t="shared" si="57"/>
        <v>0</v>
      </c>
      <c r="O1088" s="17">
        <f t="shared" si="57"/>
        <v>0</v>
      </c>
      <c r="P1088" s="17">
        <f t="shared" si="57"/>
        <v>0</v>
      </c>
      <c r="Q1088" s="17">
        <f t="shared" si="57"/>
        <v>0</v>
      </c>
      <c r="R1088" s="17">
        <f t="shared" si="57"/>
        <v>0</v>
      </c>
      <c r="S1088" s="17">
        <f t="shared" si="57"/>
        <v>520</v>
      </c>
    </row>
    <row r="1089" spans="1:19">
      <c r="A1089" s="9">
        <v>54400</v>
      </c>
      <c r="B1089" s="9">
        <v>0</v>
      </c>
      <c r="C1089" s="9">
        <v>0</v>
      </c>
      <c r="D1089" s="9">
        <v>0</v>
      </c>
      <c r="E1089" s="9">
        <v>0</v>
      </c>
      <c r="F1089" s="9">
        <v>0</v>
      </c>
      <c r="G1089" s="9">
        <v>0</v>
      </c>
      <c r="H1089" s="9">
        <v>0</v>
      </c>
      <c r="I1089" s="9">
        <v>509</v>
      </c>
      <c r="K1089" s="9">
        <f t="shared" si="56"/>
        <v>54425</v>
      </c>
      <c r="L1089" s="17">
        <f t="shared" si="57"/>
        <v>0</v>
      </c>
      <c r="M1089" s="17">
        <f t="shared" si="57"/>
        <v>0</v>
      </c>
      <c r="N1089" s="17">
        <f t="shared" si="57"/>
        <v>0</v>
      </c>
      <c r="O1089" s="17">
        <f t="shared" si="57"/>
        <v>0</v>
      </c>
      <c r="P1089" s="17">
        <f t="shared" si="57"/>
        <v>0</v>
      </c>
      <c r="Q1089" s="17">
        <f t="shared" si="57"/>
        <v>0</v>
      </c>
      <c r="R1089" s="17">
        <f t="shared" si="57"/>
        <v>0</v>
      </c>
      <c r="S1089" s="17">
        <f t="shared" si="57"/>
        <v>509</v>
      </c>
    </row>
    <row r="1090" spans="1:19">
      <c r="A1090" s="9">
        <v>54450</v>
      </c>
      <c r="B1090" s="9">
        <v>0</v>
      </c>
      <c r="C1090" s="9">
        <v>0</v>
      </c>
      <c r="D1090" s="9">
        <v>0</v>
      </c>
      <c r="E1090" s="9">
        <v>0</v>
      </c>
      <c r="F1090" s="9">
        <v>0</v>
      </c>
      <c r="G1090" s="9">
        <v>0</v>
      </c>
      <c r="H1090" s="9">
        <v>0</v>
      </c>
      <c r="I1090" s="9">
        <v>499</v>
      </c>
      <c r="K1090" s="9">
        <f t="shared" ref="K1090:K1137" si="58">50*ROUND((A1090-25)/50,0)+25</f>
        <v>54475</v>
      </c>
      <c r="L1090" s="17">
        <f t="shared" si="57"/>
        <v>0</v>
      </c>
      <c r="M1090" s="17">
        <f t="shared" si="57"/>
        <v>0</v>
      </c>
      <c r="N1090" s="17">
        <f t="shared" si="57"/>
        <v>0</v>
      </c>
      <c r="O1090" s="17">
        <f t="shared" si="57"/>
        <v>0</v>
      </c>
      <c r="P1090" s="17">
        <f t="shared" si="57"/>
        <v>0</v>
      </c>
      <c r="Q1090" s="17">
        <f t="shared" si="57"/>
        <v>0</v>
      </c>
      <c r="R1090" s="17">
        <f t="shared" si="57"/>
        <v>0</v>
      </c>
      <c r="S1090" s="17">
        <f t="shared" si="57"/>
        <v>499</v>
      </c>
    </row>
    <row r="1091" spans="1:19">
      <c r="A1091" s="9">
        <v>54500</v>
      </c>
      <c r="B1091" s="9">
        <v>0</v>
      </c>
      <c r="C1091" s="9">
        <v>0</v>
      </c>
      <c r="D1091" s="9">
        <v>0</v>
      </c>
      <c r="E1091" s="9">
        <v>0</v>
      </c>
      <c r="F1091" s="9">
        <v>0</v>
      </c>
      <c r="G1091" s="9">
        <v>0</v>
      </c>
      <c r="H1091" s="9">
        <v>0</v>
      </c>
      <c r="I1091" s="9">
        <v>488</v>
      </c>
      <c r="K1091" s="9">
        <f t="shared" si="58"/>
        <v>54525</v>
      </c>
      <c r="L1091" s="17">
        <f t="shared" si="57"/>
        <v>0</v>
      </c>
      <c r="M1091" s="17">
        <f t="shared" si="57"/>
        <v>0</v>
      </c>
      <c r="N1091" s="17">
        <f t="shared" si="57"/>
        <v>0</v>
      </c>
      <c r="O1091" s="17">
        <f t="shared" si="57"/>
        <v>0</v>
      </c>
      <c r="P1091" s="17">
        <f t="shared" si="57"/>
        <v>0</v>
      </c>
      <c r="Q1091" s="17">
        <f t="shared" si="57"/>
        <v>0</v>
      </c>
      <c r="R1091" s="17">
        <f t="shared" si="57"/>
        <v>0</v>
      </c>
      <c r="S1091" s="17">
        <f t="shared" si="57"/>
        <v>488</v>
      </c>
    </row>
    <row r="1092" spans="1:19">
      <c r="A1092" s="9">
        <v>54550</v>
      </c>
      <c r="B1092" s="9">
        <v>0</v>
      </c>
      <c r="C1092" s="9">
        <v>0</v>
      </c>
      <c r="D1092" s="9">
        <v>0</v>
      </c>
      <c r="E1092" s="9">
        <v>0</v>
      </c>
      <c r="F1092" s="9">
        <v>0</v>
      </c>
      <c r="G1092" s="9">
        <v>0</v>
      </c>
      <c r="H1092" s="9">
        <v>0</v>
      </c>
      <c r="I1092" s="9">
        <v>478</v>
      </c>
      <c r="K1092" s="9">
        <f t="shared" si="58"/>
        <v>54575</v>
      </c>
      <c r="L1092" s="17">
        <f t="shared" si="57"/>
        <v>0</v>
      </c>
      <c r="M1092" s="17">
        <f t="shared" si="57"/>
        <v>0</v>
      </c>
      <c r="N1092" s="17">
        <f t="shared" si="57"/>
        <v>0</v>
      </c>
      <c r="O1092" s="17">
        <f t="shared" si="57"/>
        <v>0</v>
      </c>
      <c r="P1092" s="17">
        <f t="shared" si="57"/>
        <v>0</v>
      </c>
      <c r="Q1092" s="17">
        <f t="shared" si="57"/>
        <v>0</v>
      </c>
      <c r="R1092" s="17">
        <f t="shared" si="57"/>
        <v>0</v>
      </c>
      <c r="S1092" s="17">
        <f t="shared" si="57"/>
        <v>478</v>
      </c>
    </row>
    <row r="1093" spans="1:19">
      <c r="A1093" s="9">
        <v>54600</v>
      </c>
      <c r="B1093" s="9">
        <v>0</v>
      </c>
      <c r="C1093" s="9">
        <v>0</v>
      </c>
      <c r="D1093" s="9">
        <v>0</v>
      </c>
      <c r="E1093" s="9">
        <v>0</v>
      </c>
      <c r="F1093" s="9">
        <v>0</v>
      </c>
      <c r="G1093" s="9">
        <v>0</v>
      </c>
      <c r="H1093" s="9">
        <v>0</v>
      </c>
      <c r="I1093" s="9">
        <v>467</v>
      </c>
      <c r="K1093" s="9">
        <f t="shared" si="58"/>
        <v>54625</v>
      </c>
      <c r="L1093" s="17">
        <f t="shared" si="57"/>
        <v>0</v>
      </c>
      <c r="M1093" s="17">
        <f t="shared" si="57"/>
        <v>0</v>
      </c>
      <c r="N1093" s="17">
        <f t="shared" si="57"/>
        <v>0</v>
      </c>
      <c r="O1093" s="17">
        <f t="shared" si="57"/>
        <v>0</v>
      </c>
      <c r="P1093" s="17">
        <f t="shared" si="57"/>
        <v>0</v>
      </c>
      <c r="Q1093" s="17">
        <f t="shared" si="57"/>
        <v>0</v>
      </c>
      <c r="R1093" s="17">
        <f t="shared" si="57"/>
        <v>0</v>
      </c>
      <c r="S1093" s="17">
        <f t="shared" si="57"/>
        <v>467</v>
      </c>
    </row>
    <row r="1094" spans="1:19">
      <c r="A1094" s="9">
        <v>54650</v>
      </c>
      <c r="B1094" s="9">
        <v>0</v>
      </c>
      <c r="C1094" s="9">
        <v>0</v>
      </c>
      <c r="D1094" s="9">
        <v>0</v>
      </c>
      <c r="E1094" s="9">
        <v>0</v>
      </c>
      <c r="F1094" s="9">
        <v>0</v>
      </c>
      <c r="G1094" s="9">
        <v>0</v>
      </c>
      <c r="H1094" s="9">
        <v>0</v>
      </c>
      <c r="I1094" s="9">
        <v>457</v>
      </c>
      <c r="K1094" s="9">
        <f t="shared" si="58"/>
        <v>54675</v>
      </c>
      <c r="L1094" s="17">
        <f t="shared" si="57"/>
        <v>0</v>
      </c>
      <c r="M1094" s="17">
        <f t="shared" si="57"/>
        <v>0</v>
      </c>
      <c r="N1094" s="17">
        <f t="shared" si="57"/>
        <v>0</v>
      </c>
      <c r="O1094" s="17">
        <f t="shared" si="57"/>
        <v>0</v>
      </c>
      <c r="P1094" s="17">
        <f t="shared" si="57"/>
        <v>0</v>
      </c>
      <c r="Q1094" s="17">
        <f t="shared" si="57"/>
        <v>0</v>
      </c>
      <c r="R1094" s="17">
        <f t="shared" si="57"/>
        <v>0</v>
      </c>
      <c r="S1094" s="17">
        <f t="shared" si="57"/>
        <v>457</v>
      </c>
    </row>
    <row r="1095" spans="1:19">
      <c r="A1095" s="9">
        <v>54700</v>
      </c>
      <c r="B1095" s="9">
        <v>0</v>
      </c>
      <c r="C1095" s="9">
        <v>0</v>
      </c>
      <c r="D1095" s="9">
        <v>0</v>
      </c>
      <c r="E1095" s="9">
        <v>0</v>
      </c>
      <c r="F1095" s="9">
        <v>0</v>
      </c>
      <c r="G1095" s="9">
        <v>0</v>
      </c>
      <c r="H1095" s="9">
        <v>0</v>
      </c>
      <c r="I1095" s="9">
        <v>446</v>
      </c>
      <c r="K1095" s="9">
        <f t="shared" si="58"/>
        <v>54725</v>
      </c>
      <c r="L1095" s="17">
        <f t="shared" si="57"/>
        <v>0</v>
      </c>
      <c r="M1095" s="17">
        <f t="shared" si="57"/>
        <v>0</v>
      </c>
      <c r="N1095" s="17">
        <f t="shared" si="57"/>
        <v>0</v>
      </c>
      <c r="O1095" s="17">
        <f t="shared" si="57"/>
        <v>0</v>
      </c>
      <c r="P1095" s="17">
        <f t="shared" si="57"/>
        <v>0</v>
      </c>
      <c r="Q1095" s="17">
        <f t="shared" si="57"/>
        <v>0</v>
      </c>
      <c r="R1095" s="17">
        <f t="shared" si="57"/>
        <v>0</v>
      </c>
      <c r="S1095" s="17">
        <f t="shared" si="57"/>
        <v>446</v>
      </c>
    </row>
    <row r="1096" spans="1:19">
      <c r="A1096" s="9">
        <v>54750</v>
      </c>
      <c r="B1096" s="9">
        <v>0</v>
      </c>
      <c r="C1096" s="9">
        <v>0</v>
      </c>
      <c r="D1096" s="9">
        <v>0</v>
      </c>
      <c r="E1096" s="9">
        <v>0</v>
      </c>
      <c r="F1096" s="9">
        <v>0</v>
      </c>
      <c r="G1096" s="9">
        <v>0</v>
      </c>
      <c r="H1096" s="9">
        <v>0</v>
      </c>
      <c r="I1096" s="9">
        <v>436</v>
      </c>
      <c r="K1096" s="9">
        <f t="shared" si="58"/>
        <v>54775</v>
      </c>
      <c r="L1096" s="17">
        <f t="shared" si="57"/>
        <v>0</v>
      </c>
      <c r="M1096" s="17">
        <f t="shared" si="57"/>
        <v>0</v>
      </c>
      <c r="N1096" s="17">
        <f t="shared" si="57"/>
        <v>0</v>
      </c>
      <c r="O1096" s="17">
        <f t="shared" si="57"/>
        <v>0</v>
      </c>
      <c r="P1096" s="17">
        <f t="shared" si="57"/>
        <v>0</v>
      </c>
      <c r="Q1096" s="17">
        <f t="shared" si="57"/>
        <v>0</v>
      </c>
      <c r="R1096" s="17">
        <f t="shared" si="57"/>
        <v>0</v>
      </c>
      <c r="S1096" s="17">
        <f t="shared" si="57"/>
        <v>436</v>
      </c>
    </row>
    <row r="1097" spans="1:19">
      <c r="A1097" s="9">
        <v>54800</v>
      </c>
      <c r="B1097" s="9">
        <v>0</v>
      </c>
      <c r="C1097" s="9">
        <v>0</v>
      </c>
      <c r="D1097" s="9">
        <v>0</v>
      </c>
      <c r="E1097" s="9">
        <v>0</v>
      </c>
      <c r="F1097" s="9">
        <v>0</v>
      </c>
      <c r="G1097" s="9">
        <v>0</v>
      </c>
      <c r="H1097" s="9">
        <v>0</v>
      </c>
      <c r="I1097" s="9">
        <v>425</v>
      </c>
      <c r="K1097" s="9">
        <f t="shared" si="58"/>
        <v>54825</v>
      </c>
      <c r="L1097" s="17">
        <f t="shared" si="57"/>
        <v>0</v>
      </c>
      <c r="M1097" s="17">
        <f t="shared" si="57"/>
        <v>0</v>
      </c>
      <c r="N1097" s="17">
        <f t="shared" si="57"/>
        <v>0</v>
      </c>
      <c r="O1097" s="17">
        <f t="shared" si="57"/>
        <v>0</v>
      </c>
      <c r="P1097" s="17">
        <f t="shared" si="57"/>
        <v>0</v>
      </c>
      <c r="Q1097" s="17">
        <f t="shared" si="57"/>
        <v>0</v>
      </c>
      <c r="R1097" s="17">
        <f t="shared" si="57"/>
        <v>0</v>
      </c>
      <c r="S1097" s="17">
        <f t="shared" si="57"/>
        <v>425</v>
      </c>
    </row>
    <row r="1098" spans="1:19">
      <c r="A1098" s="9">
        <v>54850</v>
      </c>
      <c r="B1098" s="9">
        <v>0</v>
      </c>
      <c r="C1098" s="9">
        <v>0</v>
      </c>
      <c r="D1098" s="9">
        <v>0</v>
      </c>
      <c r="E1098" s="9">
        <v>0</v>
      </c>
      <c r="F1098" s="9">
        <v>0</v>
      </c>
      <c r="G1098" s="9">
        <v>0</v>
      </c>
      <c r="H1098" s="9">
        <v>0</v>
      </c>
      <c r="I1098" s="9">
        <v>415</v>
      </c>
      <c r="K1098" s="9">
        <f t="shared" si="58"/>
        <v>54875</v>
      </c>
      <c r="L1098" s="17">
        <f t="shared" si="57"/>
        <v>0</v>
      </c>
      <c r="M1098" s="17">
        <f t="shared" si="57"/>
        <v>0</v>
      </c>
      <c r="N1098" s="17">
        <f t="shared" si="57"/>
        <v>0</v>
      </c>
      <c r="O1098" s="17">
        <f t="shared" si="57"/>
        <v>0</v>
      </c>
      <c r="P1098" s="17">
        <f t="shared" si="57"/>
        <v>0</v>
      </c>
      <c r="Q1098" s="17">
        <f t="shared" si="57"/>
        <v>0</v>
      </c>
      <c r="R1098" s="17">
        <f t="shared" si="57"/>
        <v>0</v>
      </c>
      <c r="S1098" s="17">
        <f t="shared" si="57"/>
        <v>415</v>
      </c>
    </row>
    <row r="1099" spans="1:19">
      <c r="A1099" s="9">
        <v>54900</v>
      </c>
      <c r="B1099" s="9">
        <v>0</v>
      </c>
      <c r="C1099" s="9">
        <v>0</v>
      </c>
      <c r="D1099" s="9">
        <v>0</v>
      </c>
      <c r="E1099" s="9">
        <v>0</v>
      </c>
      <c r="F1099" s="9">
        <v>0</v>
      </c>
      <c r="G1099" s="9">
        <v>0</v>
      </c>
      <c r="H1099" s="9">
        <v>0</v>
      </c>
      <c r="I1099" s="9">
        <v>404</v>
      </c>
      <c r="K1099" s="9">
        <f t="shared" si="58"/>
        <v>54925</v>
      </c>
      <c r="L1099" s="17">
        <f t="shared" si="57"/>
        <v>0</v>
      </c>
      <c r="M1099" s="17">
        <f t="shared" si="57"/>
        <v>0</v>
      </c>
      <c r="N1099" s="17">
        <f t="shared" si="57"/>
        <v>0</v>
      </c>
      <c r="O1099" s="17">
        <f t="shared" si="57"/>
        <v>0</v>
      </c>
      <c r="P1099" s="17">
        <f t="shared" si="57"/>
        <v>0</v>
      </c>
      <c r="Q1099" s="17">
        <f t="shared" si="57"/>
        <v>0</v>
      </c>
      <c r="R1099" s="17">
        <f t="shared" si="57"/>
        <v>0</v>
      </c>
      <c r="S1099" s="17">
        <f t="shared" si="57"/>
        <v>404</v>
      </c>
    </row>
    <row r="1100" spans="1:19">
      <c r="A1100" s="9">
        <v>54950</v>
      </c>
      <c r="B1100" s="9">
        <v>0</v>
      </c>
      <c r="C1100" s="9">
        <v>0</v>
      </c>
      <c r="D1100" s="9">
        <v>0</v>
      </c>
      <c r="E1100" s="9">
        <v>0</v>
      </c>
      <c r="F1100" s="9">
        <v>0</v>
      </c>
      <c r="G1100" s="9">
        <v>0</v>
      </c>
      <c r="H1100" s="9">
        <v>0</v>
      </c>
      <c r="I1100" s="9">
        <v>394</v>
      </c>
      <c r="K1100" s="9">
        <f t="shared" si="58"/>
        <v>54975</v>
      </c>
      <c r="L1100" s="17">
        <f t="shared" si="57"/>
        <v>0</v>
      </c>
      <c r="M1100" s="17">
        <f t="shared" si="57"/>
        <v>0</v>
      </c>
      <c r="N1100" s="17">
        <f t="shared" si="57"/>
        <v>0</v>
      </c>
      <c r="O1100" s="17">
        <f t="shared" si="57"/>
        <v>0</v>
      </c>
      <c r="P1100" s="17">
        <f t="shared" si="57"/>
        <v>0</v>
      </c>
      <c r="Q1100" s="17">
        <f t="shared" si="57"/>
        <v>0</v>
      </c>
      <c r="R1100" s="17">
        <f t="shared" si="57"/>
        <v>0</v>
      </c>
      <c r="S1100" s="17">
        <f t="shared" si="57"/>
        <v>394</v>
      </c>
    </row>
    <row r="1101" spans="1:19">
      <c r="A1101" s="9">
        <v>55000</v>
      </c>
      <c r="B1101" s="9">
        <v>0</v>
      </c>
      <c r="C1101" s="9">
        <v>0</v>
      </c>
      <c r="D1101" s="9">
        <v>0</v>
      </c>
      <c r="E1101" s="9">
        <v>0</v>
      </c>
      <c r="F1101" s="9">
        <v>0</v>
      </c>
      <c r="G1101" s="9">
        <v>0</v>
      </c>
      <c r="H1101" s="9">
        <v>0</v>
      </c>
      <c r="I1101" s="9">
        <v>383</v>
      </c>
      <c r="K1101" s="9">
        <f t="shared" si="58"/>
        <v>55025</v>
      </c>
      <c r="L1101" s="17">
        <f t="shared" si="57"/>
        <v>0</v>
      </c>
      <c r="M1101" s="17">
        <f t="shared" si="57"/>
        <v>0</v>
      </c>
      <c r="N1101" s="17">
        <f t="shared" si="57"/>
        <v>0</v>
      </c>
      <c r="O1101" s="17">
        <f t="shared" si="57"/>
        <v>0</v>
      </c>
      <c r="P1101" s="17">
        <f t="shared" si="57"/>
        <v>0</v>
      </c>
      <c r="Q1101" s="17">
        <f t="shared" si="57"/>
        <v>0</v>
      </c>
      <c r="R1101" s="17">
        <f t="shared" si="57"/>
        <v>0</v>
      </c>
      <c r="S1101" s="17">
        <f t="shared" si="57"/>
        <v>383</v>
      </c>
    </row>
    <row r="1102" spans="1:19">
      <c r="A1102" s="9">
        <v>55050</v>
      </c>
      <c r="B1102" s="9">
        <v>0</v>
      </c>
      <c r="C1102" s="9">
        <v>0</v>
      </c>
      <c r="D1102" s="9">
        <v>0</v>
      </c>
      <c r="E1102" s="9">
        <v>0</v>
      </c>
      <c r="F1102" s="9">
        <v>0</v>
      </c>
      <c r="G1102" s="9">
        <v>0</v>
      </c>
      <c r="H1102" s="9">
        <v>0</v>
      </c>
      <c r="I1102" s="9">
        <v>373</v>
      </c>
      <c r="K1102" s="9">
        <f t="shared" si="58"/>
        <v>55075</v>
      </c>
      <c r="L1102" s="17">
        <f t="shared" si="57"/>
        <v>0</v>
      </c>
      <c r="M1102" s="17">
        <f t="shared" si="57"/>
        <v>0</v>
      </c>
      <c r="N1102" s="17">
        <f t="shared" si="57"/>
        <v>0</v>
      </c>
      <c r="O1102" s="17">
        <f t="shared" si="57"/>
        <v>0</v>
      </c>
      <c r="P1102" s="17">
        <f t="shared" si="57"/>
        <v>0</v>
      </c>
      <c r="Q1102" s="17">
        <f t="shared" si="57"/>
        <v>0</v>
      </c>
      <c r="R1102" s="17">
        <f t="shared" si="57"/>
        <v>0</v>
      </c>
      <c r="S1102" s="17">
        <f t="shared" si="57"/>
        <v>373</v>
      </c>
    </row>
    <row r="1103" spans="1:19">
      <c r="A1103" s="9">
        <v>55100</v>
      </c>
      <c r="B1103" s="9">
        <v>0</v>
      </c>
      <c r="C1103" s="9">
        <v>0</v>
      </c>
      <c r="D1103" s="9">
        <v>0</v>
      </c>
      <c r="E1103" s="9">
        <v>0</v>
      </c>
      <c r="F1103" s="9">
        <v>0</v>
      </c>
      <c r="G1103" s="9">
        <v>0</v>
      </c>
      <c r="H1103" s="9">
        <v>0</v>
      </c>
      <c r="I1103" s="9">
        <v>362</v>
      </c>
      <c r="K1103" s="9">
        <f t="shared" si="58"/>
        <v>55125</v>
      </c>
      <c r="L1103" s="17">
        <f t="shared" si="57"/>
        <v>0</v>
      </c>
      <c r="M1103" s="17">
        <f t="shared" si="57"/>
        <v>0</v>
      </c>
      <c r="N1103" s="17">
        <f t="shared" si="57"/>
        <v>0</v>
      </c>
      <c r="O1103" s="17">
        <f t="shared" si="57"/>
        <v>0</v>
      </c>
      <c r="P1103" s="17">
        <f t="shared" si="57"/>
        <v>0</v>
      </c>
      <c r="Q1103" s="17">
        <f t="shared" si="57"/>
        <v>0</v>
      </c>
      <c r="R1103" s="17">
        <f t="shared" si="57"/>
        <v>0</v>
      </c>
      <c r="S1103" s="17">
        <f t="shared" si="57"/>
        <v>362</v>
      </c>
    </row>
    <row r="1104" spans="1:19">
      <c r="A1104" s="9">
        <v>55150</v>
      </c>
      <c r="B1104" s="9">
        <v>0</v>
      </c>
      <c r="C1104" s="9">
        <v>0</v>
      </c>
      <c r="D1104" s="9">
        <v>0</v>
      </c>
      <c r="E1104" s="9">
        <v>0</v>
      </c>
      <c r="F1104" s="9">
        <v>0</v>
      </c>
      <c r="G1104" s="9">
        <v>0</v>
      </c>
      <c r="H1104" s="9">
        <v>0</v>
      </c>
      <c r="I1104" s="9">
        <v>351</v>
      </c>
      <c r="K1104" s="9">
        <f t="shared" si="58"/>
        <v>55175</v>
      </c>
      <c r="L1104" s="17">
        <f t="shared" si="57"/>
        <v>0</v>
      </c>
      <c r="M1104" s="17">
        <f t="shared" si="57"/>
        <v>0</v>
      </c>
      <c r="N1104" s="17">
        <f t="shared" si="57"/>
        <v>0</v>
      </c>
      <c r="O1104" s="17">
        <f t="shared" si="57"/>
        <v>0</v>
      </c>
      <c r="P1104" s="17">
        <f t="shared" si="57"/>
        <v>0</v>
      </c>
      <c r="Q1104" s="17">
        <f t="shared" si="57"/>
        <v>0</v>
      </c>
      <c r="R1104" s="17">
        <f t="shared" si="57"/>
        <v>0</v>
      </c>
      <c r="S1104" s="17">
        <f t="shared" si="57"/>
        <v>351</v>
      </c>
    </row>
    <row r="1105" spans="1:19">
      <c r="A1105" s="9">
        <v>55200</v>
      </c>
      <c r="B1105" s="9">
        <v>0</v>
      </c>
      <c r="C1105" s="9">
        <v>0</v>
      </c>
      <c r="D1105" s="9">
        <v>0</v>
      </c>
      <c r="E1105" s="9">
        <v>0</v>
      </c>
      <c r="F1105" s="9">
        <v>0</v>
      </c>
      <c r="G1105" s="9">
        <v>0</v>
      </c>
      <c r="H1105" s="9">
        <v>0</v>
      </c>
      <c r="I1105" s="9">
        <v>341</v>
      </c>
      <c r="K1105" s="9">
        <f t="shared" si="58"/>
        <v>55225</v>
      </c>
      <c r="L1105" s="17">
        <f t="shared" si="57"/>
        <v>0</v>
      </c>
      <c r="M1105" s="17">
        <f t="shared" si="57"/>
        <v>0</v>
      </c>
      <c r="N1105" s="17">
        <f t="shared" si="57"/>
        <v>0</v>
      </c>
      <c r="O1105" s="17">
        <f t="shared" si="57"/>
        <v>0</v>
      </c>
      <c r="P1105" s="17">
        <f t="shared" si="57"/>
        <v>0</v>
      </c>
      <c r="Q1105" s="17">
        <f t="shared" si="57"/>
        <v>0</v>
      </c>
      <c r="R1105" s="17">
        <f t="shared" si="57"/>
        <v>0</v>
      </c>
      <c r="S1105" s="17">
        <f t="shared" si="57"/>
        <v>341</v>
      </c>
    </row>
    <row r="1106" spans="1:19">
      <c r="A1106" s="9">
        <v>55250</v>
      </c>
      <c r="B1106" s="9">
        <v>0</v>
      </c>
      <c r="C1106" s="9">
        <v>0</v>
      </c>
      <c r="D1106" s="9">
        <v>0</v>
      </c>
      <c r="E1106" s="9">
        <v>0</v>
      </c>
      <c r="F1106" s="9">
        <v>0</v>
      </c>
      <c r="G1106" s="9">
        <v>0</v>
      </c>
      <c r="H1106" s="9">
        <v>0</v>
      </c>
      <c r="I1106" s="9">
        <v>330</v>
      </c>
      <c r="K1106" s="9">
        <f t="shared" si="58"/>
        <v>55275</v>
      </c>
      <c r="L1106" s="17">
        <f t="shared" si="57"/>
        <v>0</v>
      </c>
      <c r="M1106" s="17">
        <f t="shared" si="57"/>
        <v>0</v>
      </c>
      <c r="N1106" s="17">
        <f t="shared" si="57"/>
        <v>0</v>
      </c>
      <c r="O1106" s="17">
        <f t="shared" si="57"/>
        <v>0</v>
      </c>
      <c r="P1106" s="17">
        <f t="shared" si="57"/>
        <v>0</v>
      </c>
      <c r="Q1106" s="17">
        <f t="shared" si="57"/>
        <v>0</v>
      </c>
      <c r="R1106" s="17">
        <f t="shared" si="57"/>
        <v>0</v>
      </c>
      <c r="S1106" s="17">
        <f t="shared" si="57"/>
        <v>330</v>
      </c>
    </row>
    <row r="1107" spans="1:19">
      <c r="A1107" s="9">
        <v>55300</v>
      </c>
      <c r="B1107" s="9">
        <v>0</v>
      </c>
      <c r="C1107" s="9">
        <v>0</v>
      </c>
      <c r="D1107" s="9">
        <v>0</v>
      </c>
      <c r="E1107" s="9">
        <v>0</v>
      </c>
      <c r="F1107" s="9">
        <v>0</v>
      </c>
      <c r="G1107" s="9">
        <v>0</v>
      </c>
      <c r="H1107" s="9">
        <v>0</v>
      </c>
      <c r="I1107" s="9">
        <v>320</v>
      </c>
      <c r="K1107" s="9">
        <f t="shared" si="58"/>
        <v>55325</v>
      </c>
      <c r="L1107" s="17">
        <f t="shared" si="57"/>
        <v>0</v>
      </c>
      <c r="M1107" s="17">
        <f t="shared" si="57"/>
        <v>0</v>
      </c>
      <c r="N1107" s="17">
        <f t="shared" si="57"/>
        <v>0</v>
      </c>
      <c r="O1107" s="17">
        <f t="shared" si="57"/>
        <v>0</v>
      </c>
      <c r="P1107" s="17">
        <f t="shared" si="57"/>
        <v>0</v>
      </c>
      <c r="Q1107" s="17">
        <f t="shared" si="57"/>
        <v>0</v>
      </c>
      <c r="R1107" s="17">
        <f t="shared" si="57"/>
        <v>0</v>
      </c>
      <c r="S1107" s="17">
        <f t="shared" si="57"/>
        <v>320</v>
      </c>
    </row>
    <row r="1108" spans="1:19">
      <c r="A1108" s="9">
        <v>55350</v>
      </c>
      <c r="B1108" s="9">
        <v>0</v>
      </c>
      <c r="C1108" s="9">
        <v>0</v>
      </c>
      <c r="D1108" s="9">
        <v>0</v>
      </c>
      <c r="E1108" s="9">
        <v>0</v>
      </c>
      <c r="F1108" s="9">
        <v>0</v>
      </c>
      <c r="G1108" s="9">
        <v>0</v>
      </c>
      <c r="H1108" s="9">
        <v>0</v>
      </c>
      <c r="I1108" s="9">
        <v>309</v>
      </c>
      <c r="K1108" s="9">
        <f t="shared" si="58"/>
        <v>55375</v>
      </c>
      <c r="L1108" s="17">
        <f t="shared" si="57"/>
        <v>0</v>
      </c>
      <c r="M1108" s="17">
        <f t="shared" si="57"/>
        <v>0</v>
      </c>
      <c r="N1108" s="17">
        <f t="shared" si="57"/>
        <v>0</v>
      </c>
      <c r="O1108" s="17">
        <f t="shared" si="57"/>
        <v>0</v>
      </c>
      <c r="P1108" s="17">
        <f t="shared" si="57"/>
        <v>0</v>
      </c>
      <c r="Q1108" s="17">
        <f t="shared" si="57"/>
        <v>0</v>
      </c>
      <c r="R1108" s="17">
        <f t="shared" si="57"/>
        <v>0</v>
      </c>
      <c r="S1108" s="17">
        <f t="shared" si="57"/>
        <v>309</v>
      </c>
    </row>
    <row r="1109" spans="1:19">
      <c r="A1109" s="9">
        <v>55400</v>
      </c>
      <c r="B1109" s="9">
        <v>0</v>
      </c>
      <c r="C1109" s="9">
        <v>0</v>
      </c>
      <c r="D1109" s="9">
        <v>0</v>
      </c>
      <c r="E1109" s="9">
        <v>0</v>
      </c>
      <c r="F1109" s="9">
        <v>0</v>
      </c>
      <c r="G1109" s="9">
        <v>0</v>
      </c>
      <c r="H1109" s="9">
        <v>0</v>
      </c>
      <c r="I1109" s="9">
        <v>299</v>
      </c>
      <c r="K1109" s="9">
        <f t="shared" si="58"/>
        <v>55425</v>
      </c>
      <c r="L1109" s="17">
        <f t="shared" si="57"/>
        <v>0</v>
      </c>
      <c r="M1109" s="17">
        <f t="shared" si="57"/>
        <v>0</v>
      </c>
      <c r="N1109" s="17">
        <f t="shared" si="57"/>
        <v>0</v>
      </c>
      <c r="O1109" s="17">
        <f t="shared" si="57"/>
        <v>0</v>
      </c>
      <c r="P1109" s="17">
        <f t="shared" si="57"/>
        <v>0</v>
      </c>
      <c r="Q1109" s="17">
        <f t="shared" si="57"/>
        <v>0</v>
      </c>
      <c r="R1109" s="17">
        <f t="shared" si="57"/>
        <v>0</v>
      </c>
      <c r="S1109" s="17">
        <f t="shared" si="57"/>
        <v>299</v>
      </c>
    </row>
    <row r="1110" spans="1:19">
      <c r="A1110" s="9">
        <v>55450</v>
      </c>
      <c r="B1110" s="9">
        <v>0</v>
      </c>
      <c r="C1110" s="9">
        <v>0</v>
      </c>
      <c r="D1110" s="9">
        <v>0</v>
      </c>
      <c r="E1110" s="9">
        <v>0</v>
      </c>
      <c r="F1110" s="9">
        <v>0</v>
      </c>
      <c r="G1110" s="9">
        <v>0</v>
      </c>
      <c r="H1110" s="9">
        <v>0</v>
      </c>
      <c r="I1110" s="9">
        <v>288</v>
      </c>
      <c r="K1110" s="9">
        <f t="shared" si="58"/>
        <v>55475</v>
      </c>
      <c r="L1110" s="17">
        <f t="shared" si="57"/>
        <v>0</v>
      </c>
      <c r="M1110" s="17">
        <f t="shared" si="57"/>
        <v>0</v>
      </c>
      <c r="N1110" s="17">
        <f t="shared" si="57"/>
        <v>0</v>
      </c>
      <c r="O1110" s="17">
        <f t="shared" si="57"/>
        <v>0</v>
      </c>
      <c r="P1110" s="17">
        <f t="shared" si="57"/>
        <v>0</v>
      </c>
      <c r="Q1110" s="17">
        <f t="shared" si="57"/>
        <v>0</v>
      </c>
      <c r="R1110" s="17">
        <f t="shared" si="57"/>
        <v>0</v>
      </c>
      <c r="S1110" s="17">
        <f t="shared" ref="S1110:S1137" si="59">ROUND(IF($K1110&lt;0,0,IF($K1110&lt;AB$1,AB$2*$K1110,IF($K1110&lt;AB$4,AB$3,IF($K1110&lt;AB$6,AB$3-AB$5*($K1110-AB$4),0)))),0)</f>
        <v>288</v>
      </c>
    </row>
    <row r="1111" spans="1:19">
      <c r="A1111" s="9">
        <v>55500</v>
      </c>
      <c r="B1111" s="9">
        <v>0</v>
      </c>
      <c r="C1111" s="9">
        <v>0</v>
      </c>
      <c r="D1111" s="9">
        <v>0</v>
      </c>
      <c r="E1111" s="9">
        <v>0</v>
      </c>
      <c r="F1111" s="9">
        <v>0</v>
      </c>
      <c r="G1111" s="9">
        <v>0</v>
      </c>
      <c r="H1111" s="9">
        <v>0</v>
      </c>
      <c r="I1111" s="9">
        <v>278</v>
      </c>
      <c r="K1111" s="9">
        <f t="shared" si="58"/>
        <v>55525</v>
      </c>
      <c r="L1111" s="17">
        <f t="shared" ref="L1111:R1137" si="60">ROUND(IF($K1111&lt;0,0,IF($K1111&lt;U$1,U$2*$K1111,IF($K1111&lt;U$4,U$3,IF($K1111&lt;U$6,U$3-U$5*($K1111-U$4),0)))),0)</f>
        <v>0</v>
      </c>
      <c r="M1111" s="17">
        <f t="shared" si="60"/>
        <v>0</v>
      </c>
      <c r="N1111" s="17">
        <f t="shared" si="60"/>
        <v>0</v>
      </c>
      <c r="O1111" s="17">
        <f t="shared" si="60"/>
        <v>0</v>
      </c>
      <c r="P1111" s="17">
        <f t="shared" si="60"/>
        <v>0</v>
      </c>
      <c r="Q1111" s="17">
        <f t="shared" si="60"/>
        <v>0</v>
      </c>
      <c r="R1111" s="17">
        <f t="shared" si="60"/>
        <v>0</v>
      </c>
      <c r="S1111" s="17">
        <f t="shared" si="59"/>
        <v>278</v>
      </c>
    </row>
    <row r="1112" spans="1:19">
      <c r="A1112" s="9">
        <v>55550</v>
      </c>
      <c r="B1112" s="9">
        <v>0</v>
      </c>
      <c r="C1112" s="9">
        <v>0</v>
      </c>
      <c r="D1112" s="9">
        <v>0</v>
      </c>
      <c r="E1112" s="9">
        <v>0</v>
      </c>
      <c r="F1112" s="9">
        <v>0</v>
      </c>
      <c r="G1112" s="9">
        <v>0</v>
      </c>
      <c r="H1112" s="9">
        <v>0</v>
      </c>
      <c r="I1112" s="9">
        <v>267</v>
      </c>
      <c r="K1112" s="9">
        <f t="shared" si="58"/>
        <v>55575</v>
      </c>
      <c r="L1112" s="17">
        <f t="shared" si="60"/>
        <v>0</v>
      </c>
      <c r="M1112" s="17">
        <f t="shared" si="60"/>
        <v>0</v>
      </c>
      <c r="N1112" s="17">
        <f t="shared" si="60"/>
        <v>0</v>
      </c>
      <c r="O1112" s="17">
        <f t="shared" si="60"/>
        <v>0</v>
      </c>
      <c r="P1112" s="17">
        <f t="shared" si="60"/>
        <v>0</v>
      </c>
      <c r="Q1112" s="17">
        <f t="shared" si="60"/>
        <v>0</v>
      </c>
      <c r="R1112" s="17">
        <f t="shared" si="60"/>
        <v>0</v>
      </c>
      <c r="S1112" s="17">
        <f t="shared" si="59"/>
        <v>267</v>
      </c>
    </row>
    <row r="1113" spans="1:19">
      <c r="A1113" s="9">
        <v>55600</v>
      </c>
      <c r="B1113" s="9">
        <v>0</v>
      </c>
      <c r="C1113" s="9">
        <v>0</v>
      </c>
      <c r="D1113" s="9">
        <v>0</v>
      </c>
      <c r="E1113" s="9">
        <v>0</v>
      </c>
      <c r="F1113" s="9">
        <v>0</v>
      </c>
      <c r="G1113" s="9">
        <v>0</v>
      </c>
      <c r="H1113" s="9">
        <v>0</v>
      </c>
      <c r="I1113" s="9">
        <v>257</v>
      </c>
      <c r="K1113" s="9">
        <f t="shared" si="58"/>
        <v>55625</v>
      </c>
      <c r="L1113" s="17">
        <f t="shared" si="60"/>
        <v>0</v>
      </c>
      <c r="M1113" s="17">
        <f t="shared" si="60"/>
        <v>0</v>
      </c>
      <c r="N1113" s="17">
        <f t="shared" si="60"/>
        <v>0</v>
      </c>
      <c r="O1113" s="17">
        <f t="shared" si="60"/>
        <v>0</v>
      </c>
      <c r="P1113" s="17">
        <f t="shared" si="60"/>
        <v>0</v>
      </c>
      <c r="Q1113" s="17">
        <f t="shared" si="60"/>
        <v>0</v>
      </c>
      <c r="R1113" s="17">
        <f t="shared" si="60"/>
        <v>0</v>
      </c>
      <c r="S1113" s="17">
        <f t="shared" si="59"/>
        <v>257</v>
      </c>
    </row>
    <row r="1114" spans="1:19">
      <c r="A1114" s="9">
        <v>55650</v>
      </c>
      <c r="B1114" s="9">
        <v>0</v>
      </c>
      <c r="C1114" s="9">
        <v>0</v>
      </c>
      <c r="D1114" s="9">
        <v>0</v>
      </c>
      <c r="E1114" s="9">
        <v>0</v>
      </c>
      <c r="F1114" s="9">
        <v>0</v>
      </c>
      <c r="G1114" s="9">
        <v>0</v>
      </c>
      <c r="H1114" s="9">
        <v>0</v>
      </c>
      <c r="I1114" s="9">
        <v>246</v>
      </c>
      <c r="K1114" s="9">
        <f t="shared" si="58"/>
        <v>55675</v>
      </c>
      <c r="L1114" s="17">
        <f t="shared" si="60"/>
        <v>0</v>
      </c>
      <c r="M1114" s="17">
        <f t="shared" si="60"/>
        <v>0</v>
      </c>
      <c r="N1114" s="17">
        <f t="shared" si="60"/>
        <v>0</v>
      </c>
      <c r="O1114" s="17">
        <f t="shared" si="60"/>
        <v>0</v>
      </c>
      <c r="P1114" s="17">
        <f t="shared" si="60"/>
        <v>0</v>
      </c>
      <c r="Q1114" s="17">
        <f t="shared" si="60"/>
        <v>0</v>
      </c>
      <c r="R1114" s="17">
        <f t="shared" si="60"/>
        <v>0</v>
      </c>
      <c r="S1114" s="17">
        <f t="shared" si="59"/>
        <v>246</v>
      </c>
    </row>
    <row r="1115" spans="1:19">
      <c r="A1115" s="9">
        <v>55700</v>
      </c>
      <c r="B1115" s="9">
        <v>0</v>
      </c>
      <c r="C1115" s="9">
        <v>0</v>
      </c>
      <c r="D1115" s="9">
        <v>0</v>
      </c>
      <c r="E1115" s="9">
        <v>0</v>
      </c>
      <c r="F1115" s="9">
        <v>0</v>
      </c>
      <c r="G1115" s="9">
        <v>0</v>
      </c>
      <c r="H1115" s="9">
        <v>0</v>
      </c>
      <c r="I1115" s="9">
        <v>236</v>
      </c>
      <c r="K1115" s="9">
        <f t="shared" si="58"/>
        <v>55725</v>
      </c>
      <c r="L1115" s="17">
        <f t="shared" si="60"/>
        <v>0</v>
      </c>
      <c r="M1115" s="17">
        <f t="shared" si="60"/>
        <v>0</v>
      </c>
      <c r="N1115" s="17">
        <f t="shared" si="60"/>
        <v>0</v>
      </c>
      <c r="O1115" s="17">
        <f t="shared" si="60"/>
        <v>0</v>
      </c>
      <c r="P1115" s="17">
        <f t="shared" si="60"/>
        <v>0</v>
      </c>
      <c r="Q1115" s="17">
        <f t="shared" si="60"/>
        <v>0</v>
      </c>
      <c r="R1115" s="17">
        <f t="shared" si="60"/>
        <v>0</v>
      </c>
      <c r="S1115" s="17">
        <f t="shared" si="59"/>
        <v>236</v>
      </c>
    </row>
    <row r="1116" spans="1:19">
      <c r="A1116" s="9">
        <v>55750</v>
      </c>
      <c r="B1116" s="9">
        <v>0</v>
      </c>
      <c r="C1116" s="9">
        <v>0</v>
      </c>
      <c r="D1116" s="9">
        <v>0</v>
      </c>
      <c r="E1116" s="9">
        <v>0</v>
      </c>
      <c r="F1116" s="9">
        <v>0</v>
      </c>
      <c r="G1116" s="9">
        <v>0</v>
      </c>
      <c r="H1116" s="9">
        <v>0</v>
      </c>
      <c r="I1116" s="9">
        <v>225</v>
      </c>
      <c r="K1116" s="9">
        <f t="shared" si="58"/>
        <v>55775</v>
      </c>
      <c r="L1116" s="17">
        <f t="shared" si="60"/>
        <v>0</v>
      </c>
      <c r="M1116" s="17">
        <f t="shared" si="60"/>
        <v>0</v>
      </c>
      <c r="N1116" s="17">
        <f t="shared" si="60"/>
        <v>0</v>
      </c>
      <c r="O1116" s="17">
        <f t="shared" si="60"/>
        <v>0</v>
      </c>
      <c r="P1116" s="17">
        <f t="shared" si="60"/>
        <v>0</v>
      </c>
      <c r="Q1116" s="17">
        <f t="shared" si="60"/>
        <v>0</v>
      </c>
      <c r="R1116" s="17">
        <f t="shared" si="60"/>
        <v>0</v>
      </c>
      <c r="S1116" s="17">
        <f t="shared" si="59"/>
        <v>225</v>
      </c>
    </row>
    <row r="1117" spans="1:19">
      <c r="A1117" s="9">
        <v>55800</v>
      </c>
      <c r="B1117" s="9">
        <v>0</v>
      </c>
      <c r="C1117" s="9">
        <v>0</v>
      </c>
      <c r="D1117" s="9">
        <v>0</v>
      </c>
      <c r="E1117" s="9">
        <v>0</v>
      </c>
      <c r="F1117" s="9">
        <v>0</v>
      </c>
      <c r="G1117" s="9">
        <v>0</v>
      </c>
      <c r="H1117" s="9">
        <v>0</v>
      </c>
      <c r="I1117" s="9">
        <v>215</v>
      </c>
      <c r="K1117" s="9">
        <f t="shared" si="58"/>
        <v>55825</v>
      </c>
      <c r="L1117" s="17">
        <f t="shared" si="60"/>
        <v>0</v>
      </c>
      <c r="M1117" s="17">
        <f t="shared" si="60"/>
        <v>0</v>
      </c>
      <c r="N1117" s="17">
        <f t="shared" si="60"/>
        <v>0</v>
      </c>
      <c r="O1117" s="17">
        <f t="shared" si="60"/>
        <v>0</v>
      </c>
      <c r="P1117" s="17">
        <f t="shared" si="60"/>
        <v>0</v>
      </c>
      <c r="Q1117" s="17">
        <f t="shared" si="60"/>
        <v>0</v>
      </c>
      <c r="R1117" s="17">
        <f t="shared" si="60"/>
        <v>0</v>
      </c>
      <c r="S1117" s="17">
        <f t="shared" si="59"/>
        <v>215</v>
      </c>
    </row>
    <row r="1118" spans="1:19">
      <c r="A1118" s="9">
        <v>55850</v>
      </c>
      <c r="B1118" s="9">
        <v>0</v>
      </c>
      <c r="C1118" s="9">
        <v>0</v>
      </c>
      <c r="D1118" s="9">
        <v>0</v>
      </c>
      <c r="E1118" s="9">
        <v>0</v>
      </c>
      <c r="F1118" s="9">
        <v>0</v>
      </c>
      <c r="G1118" s="9">
        <v>0</v>
      </c>
      <c r="H1118" s="9">
        <v>0</v>
      </c>
      <c r="I1118" s="9">
        <v>204</v>
      </c>
      <c r="K1118" s="9">
        <f t="shared" si="58"/>
        <v>55875</v>
      </c>
      <c r="L1118" s="17">
        <f t="shared" si="60"/>
        <v>0</v>
      </c>
      <c r="M1118" s="17">
        <f t="shared" si="60"/>
        <v>0</v>
      </c>
      <c r="N1118" s="17">
        <f t="shared" si="60"/>
        <v>0</v>
      </c>
      <c r="O1118" s="17">
        <f t="shared" si="60"/>
        <v>0</v>
      </c>
      <c r="P1118" s="17">
        <f t="shared" si="60"/>
        <v>0</v>
      </c>
      <c r="Q1118" s="17">
        <f t="shared" si="60"/>
        <v>0</v>
      </c>
      <c r="R1118" s="17">
        <f t="shared" si="60"/>
        <v>0</v>
      </c>
      <c r="S1118" s="17">
        <f t="shared" si="59"/>
        <v>204</v>
      </c>
    </row>
    <row r="1119" spans="1:19">
      <c r="A1119" s="9">
        <v>55900</v>
      </c>
      <c r="B1119" s="9">
        <v>0</v>
      </c>
      <c r="C1119" s="9">
        <v>0</v>
      </c>
      <c r="D1119" s="9">
        <v>0</v>
      </c>
      <c r="E1119" s="9">
        <v>0</v>
      </c>
      <c r="F1119" s="9">
        <v>0</v>
      </c>
      <c r="G1119" s="9">
        <v>0</v>
      </c>
      <c r="H1119" s="9">
        <v>0</v>
      </c>
      <c r="I1119" s="9">
        <v>194</v>
      </c>
      <c r="K1119" s="9">
        <f t="shared" si="58"/>
        <v>55925</v>
      </c>
      <c r="L1119" s="17">
        <f t="shared" si="60"/>
        <v>0</v>
      </c>
      <c r="M1119" s="17">
        <f t="shared" si="60"/>
        <v>0</v>
      </c>
      <c r="N1119" s="17">
        <f t="shared" si="60"/>
        <v>0</v>
      </c>
      <c r="O1119" s="17">
        <f t="shared" si="60"/>
        <v>0</v>
      </c>
      <c r="P1119" s="17">
        <f t="shared" si="60"/>
        <v>0</v>
      </c>
      <c r="Q1119" s="17">
        <f t="shared" si="60"/>
        <v>0</v>
      </c>
      <c r="R1119" s="17">
        <f t="shared" si="60"/>
        <v>0</v>
      </c>
      <c r="S1119" s="17">
        <f t="shared" si="59"/>
        <v>194</v>
      </c>
    </row>
    <row r="1120" spans="1:19">
      <c r="A1120" s="9">
        <v>55950</v>
      </c>
      <c r="B1120" s="9">
        <v>0</v>
      </c>
      <c r="C1120" s="9">
        <v>0</v>
      </c>
      <c r="D1120" s="9">
        <v>0</v>
      </c>
      <c r="E1120" s="9">
        <v>0</v>
      </c>
      <c r="F1120" s="9">
        <v>0</v>
      </c>
      <c r="G1120" s="9">
        <v>0</v>
      </c>
      <c r="H1120" s="9">
        <v>0</v>
      </c>
      <c r="I1120" s="9">
        <v>183</v>
      </c>
      <c r="K1120" s="9">
        <f t="shared" si="58"/>
        <v>55975</v>
      </c>
      <c r="L1120" s="17">
        <f t="shared" si="60"/>
        <v>0</v>
      </c>
      <c r="M1120" s="17">
        <f t="shared" si="60"/>
        <v>0</v>
      </c>
      <c r="N1120" s="17">
        <f t="shared" si="60"/>
        <v>0</v>
      </c>
      <c r="O1120" s="17">
        <f t="shared" si="60"/>
        <v>0</v>
      </c>
      <c r="P1120" s="17">
        <f t="shared" si="60"/>
        <v>0</v>
      </c>
      <c r="Q1120" s="17">
        <f t="shared" si="60"/>
        <v>0</v>
      </c>
      <c r="R1120" s="17">
        <f t="shared" si="60"/>
        <v>0</v>
      </c>
      <c r="S1120" s="17">
        <f t="shared" si="59"/>
        <v>183</v>
      </c>
    </row>
    <row r="1121" spans="1:19">
      <c r="A1121" s="9">
        <v>56000</v>
      </c>
      <c r="B1121" s="9">
        <v>0</v>
      </c>
      <c r="C1121" s="9">
        <v>0</v>
      </c>
      <c r="D1121" s="9">
        <v>0</v>
      </c>
      <c r="E1121" s="9">
        <v>0</v>
      </c>
      <c r="F1121" s="9">
        <v>0</v>
      </c>
      <c r="G1121" s="9">
        <v>0</v>
      </c>
      <c r="H1121" s="9">
        <v>0</v>
      </c>
      <c r="I1121" s="9">
        <v>172</v>
      </c>
      <c r="K1121" s="9">
        <f t="shared" si="58"/>
        <v>56025</v>
      </c>
      <c r="L1121" s="17">
        <f t="shared" si="60"/>
        <v>0</v>
      </c>
      <c r="M1121" s="17">
        <f t="shared" si="60"/>
        <v>0</v>
      </c>
      <c r="N1121" s="17">
        <f t="shared" si="60"/>
        <v>0</v>
      </c>
      <c r="O1121" s="17">
        <f t="shared" si="60"/>
        <v>0</v>
      </c>
      <c r="P1121" s="17">
        <f t="shared" si="60"/>
        <v>0</v>
      </c>
      <c r="Q1121" s="17">
        <f t="shared" si="60"/>
        <v>0</v>
      </c>
      <c r="R1121" s="17">
        <f t="shared" si="60"/>
        <v>0</v>
      </c>
      <c r="S1121" s="17">
        <f t="shared" si="59"/>
        <v>172</v>
      </c>
    </row>
    <row r="1122" spans="1:19">
      <c r="A1122" s="9">
        <v>56050</v>
      </c>
      <c r="B1122" s="9">
        <v>0</v>
      </c>
      <c r="C1122" s="9">
        <v>0</v>
      </c>
      <c r="D1122" s="9">
        <v>0</v>
      </c>
      <c r="E1122" s="9">
        <v>0</v>
      </c>
      <c r="F1122" s="9">
        <v>0</v>
      </c>
      <c r="G1122" s="9">
        <v>0</v>
      </c>
      <c r="H1122" s="9">
        <v>0</v>
      </c>
      <c r="I1122" s="9">
        <v>162</v>
      </c>
      <c r="K1122" s="9">
        <f t="shared" si="58"/>
        <v>56075</v>
      </c>
      <c r="L1122" s="17">
        <f t="shared" si="60"/>
        <v>0</v>
      </c>
      <c r="M1122" s="17">
        <f t="shared" si="60"/>
        <v>0</v>
      </c>
      <c r="N1122" s="17">
        <f t="shared" si="60"/>
        <v>0</v>
      </c>
      <c r="O1122" s="17">
        <f t="shared" si="60"/>
        <v>0</v>
      </c>
      <c r="P1122" s="17">
        <f t="shared" si="60"/>
        <v>0</v>
      </c>
      <c r="Q1122" s="17">
        <f t="shared" si="60"/>
        <v>0</v>
      </c>
      <c r="R1122" s="17">
        <f t="shared" si="60"/>
        <v>0</v>
      </c>
      <c r="S1122" s="17">
        <f t="shared" si="59"/>
        <v>162</v>
      </c>
    </row>
    <row r="1123" spans="1:19">
      <c r="A1123" s="9">
        <v>56100</v>
      </c>
      <c r="B1123" s="9">
        <v>0</v>
      </c>
      <c r="C1123" s="9">
        <v>0</v>
      </c>
      <c r="D1123" s="9">
        <v>0</v>
      </c>
      <c r="E1123" s="9">
        <v>0</v>
      </c>
      <c r="F1123" s="9">
        <v>0</v>
      </c>
      <c r="G1123" s="9">
        <v>0</v>
      </c>
      <c r="H1123" s="9">
        <v>0</v>
      </c>
      <c r="I1123" s="9">
        <v>151</v>
      </c>
      <c r="K1123" s="9">
        <f t="shared" si="58"/>
        <v>56125</v>
      </c>
      <c r="L1123" s="17">
        <f t="shared" si="60"/>
        <v>0</v>
      </c>
      <c r="M1123" s="17">
        <f t="shared" si="60"/>
        <v>0</v>
      </c>
      <c r="N1123" s="17">
        <f t="shared" si="60"/>
        <v>0</v>
      </c>
      <c r="O1123" s="17">
        <f t="shared" si="60"/>
        <v>0</v>
      </c>
      <c r="P1123" s="17">
        <f t="shared" si="60"/>
        <v>0</v>
      </c>
      <c r="Q1123" s="17">
        <f t="shared" si="60"/>
        <v>0</v>
      </c>
      <c r="R1123" s="17">
        <f t="shared" si="60"/>
        <v>0</v>
      </c>
      <c r="S1123" s="17">
        <f t="shared" si="59"/>
        <v>151</v>
      </c>
    </row>
    <row r="1124" spans="1:19">
      <c r="A1124" s="9">
        <v>56150</v>
      </c>
      <c r="B1124" s="9">
        <v>0</v>
      </c>
      <c r="C1124" s="9">
        <v>0</v>
      </c>
      <c r="D1124" s="9">
        <v>0</v>
      </c>
      <c r="E1124" s="9">
        <v>0</v>
      </c>
      <c r="F1124" s="9">
        <v>0</v>
      </c>
      <c r="G1124" s="9">
        <v>0</v>
      </c>
      <c r="H1124" s="9">
        <v>0</v>
      </c>
      <c r="I1124" s="9">
        <v>141</v>
      </c>
      <c r="K1124" s="9">
        <f t="shared" si="58"/>
        <v>56175</v>
      </c>
      <c r="L1124" s="17">
        <f t="shared" si="60"/>
        <v>0</v>
      </c>
      <c r="M1124" s="17">
        <f t="shared" si="60"/>
        <v>0</v>
      </c>
      <c r="N1124" s="17">
        <f t="shared" si="60"/>
        <v>0</v>
      </c>
      <c r="O1124" s="17">
        <f t="shared" si="60"/>
        <v>0</v>
      </c>
      <c r="P1124" s="17">
        <f t="shared" si="60"/>
        <v>0</v>
      </c>
      <c r="Q1124" s="17">
        <f t="shared" si="60"/>
        <v>0</v>
      </c>
      <c r="R1124" s="17">
        <f t="shared" si="60"/>
        <v>0</v>
      </c>
      <c r="S1124" s="17">
        <f t="shared" si="59"/>
        <v>141</v>
      </c>
    </row>
    <row r="1125" spans="1:19">
      <c r="A1125" s="9">
        <v>56200</v>
      </c>
      <c r="B1125" s="9">
        <v>0</v>
      </c>
      <c r="C1125" s="9">
        <v>0</v>
      </c>
      <c r="D1125" s="9">
        <v>0</v>
      </c>
      <c r="E1125" s="9">
        <v>0</v>
      </c>
      <c r="F1125" s="9">
        <v>0</v>
      </c>
      <c r="G1125" s="9">
        <v>0</v>
      </c>
      <c r="H1125" s="9">
        <v>0</v>
      </c>
      <c r="I1125" s="9">
        <v>130</v>
      </c>
      <c r="K1125" s="9">
        <f t="shared" si="58"/>
        <v>56225</v>
      </c>
      <c r="L1125" s="17">
        <f t="shared" si="60"/>
        <v>0</v>
      </c>
      <c r="M1125" s="17">
        <f t="shared" si="60"/>
        <v>0</v>
      </c>
      <c r="N1125" s="17">
        <f t="shared" si="60"/>
        <v>0</v>
      </c>
      <c r="O1125" s="17">
        <f t="shared" si="60"/>
        <v>0</v>
      </c>
      <c r="P1125" s="17">
        <f t="shared" si="60"/>
        <v>0</v>
      </c>
      <c r="Q1125" s="17">
        <f t="shared" si="60"/>
        <v>0</v>
      </c>
      <c r="R1125" s="17">
        <f t="shared" si="60"/>
        <v>0</v>
      </c>
      <c r="S1125" s="17">
        <f t="shared" si="59"/>
        <v>130</v>
      </c>
    </row>
    <row r="1126" spans="1:19">
      <c r="A1126" s="9">
        <v>56250</v>
      </c>
      <c r="B1126" s="9">
        <v>0</v>
      </c>
      <c r="C1126" s="9">
        <v>0</v>
      </c>
      <c r="D1126" s="9">
        <v>0</v>
      </c>
      <c r="E1126" s="9">
        <v>0</v>
      </c>
      <c r="F1126" s="9">
        <v>0</v>
      </c>
      <c r="G1126" s="9">
        <v>0</v>
      </c>
      <c r="H1126" s="9">
        <v>0</v>
      </c>
      <c r="I1126" s="9">
        <v>120</v>
      </c>
      <c r="K1126" s="9">
        <f t="shared" si="58"/>
        <v>56275</v>
      </c>
      <c r="L1126" s="17">
        <f t="shared" si="60"/>
        <v>0</v>
      </c>
      <c r="M1126" s="17">
        <f t="shared" si="60"/>
        <v>0</v>
      </c>
      <c r="N1126" s="17">
        <f t="shared" si="60"/>
        <v>0</v>
      </c>
      <c r="O1126" s="17">
        <f t="shared" si="60"/>
        <v>0</v>
      </c>
      <c r="P1126" s="17">
        <f t="shared" si="60"/>
        <v>0</v>
      </c>
      <c r="Q1126" s="17">
        <f t="shared" si="60"/>
        <v>0</v>
      </c>
      <c r="R1126" s="17">
        <f t="shared" si="60"/>
        <v>0</v>
      </c>
      <c r="S1126" s="17">
        <f t="shared" si="59"/>
        <v>120</v>
      </c>
    </row>
    <row r="1127" spans="1:19">
      <c r="A1127" s="9">
        <v>56300</v>
      </c>
      <c r="B1127" s="9">
        <v>0</v>
      </c>
      <c r="C1127" s="9">
        <v>0</v>
      </c>
      <c r="D1127" s="9">
        <v>0</v>
      </c>
      <c r="E1127" s="9">
        <v>0</v>
      </c>
      <c r="F1127" s="9">
        <v>0</v>
      </c>
      <c r="G1127" s="9">
        <v>0</v>
      </c>
      <c r="H1127" s="9">
        <v>0</v>
      </c>
      <c r="I1127" s="9">
        <v>109</v>
      </c>
      <c r="K1127" s="9">
        <f t="shared" si="58"/>
        <v>56325</v>
      </c>
      <c r="L1127" s="17">
        <f t="shared" si="60"/>
        <v>0</v>
      </c>
      <c r="M1127" s="17">
        <f t="shared" si="60"/>
        <v>0</v>
      </c>
      <c r="N1127" s="17">
        <f t="shared" si="60"/>
        <v>0</v>
      </c>
      <c r="O1127" s="17">
        <f t="shared" si="60"/>
        <v>0</v>
      </c>
      <c r="P1127" s="17">
        <f t="shared" si="60"/>
        <v>0</v>
      </c>
      <c r="Q1127" s="17">
        <f t="shared" si="60"/>
        <v>0</v>
      </c>
      <c r="R1127" s="17">
        <f t="shared" si="60"/>
        <v>0</v>
      </c>
      <c r="S1127" s="17">
        <f t="shared" si="59"/>
        <v>109</v>
      </c>
    </row>
    <row r="1128" spans="1:19">
      <c r="A1128" s="9">
        <v>56350</v>
      </c>
      <c r="B1128" s="9">
        <v>0</v>
      </c>
      <c r="C1128" s="9">
        <v>0</v>
      </c>
      <c r="D1128" s="9">
        <v>0</v>
      </c>
      <c r="E1128" s="9">
        <v>0</v>
      </c>
      <c r="F1128" s="9">
        <v>0</v>
      </c>
      <c r="G1128" s="9">
        <v>0</v>
      </c>
      <c r="H1128" s="9">
        <v>0</v>
      </c>
      <c r="I1128" s="9">
        <v>99</v>
      </c>
      <c r="K1128" s="9">
        <f t="shared" si="58"/>
        <v>56375</v>
      </c>
      <c r="L1128" s="17">
        <f t="shared" si="60"/>
        <v>0</v>
      </c>
      <c r="M1128" s="17">
        <f t="shared" si="60"/>
        <v>0</v>
      </c>
      <c r="N1128" s="17">
        <f t="shared" si="60"/>
        <v>0</v>
      </c>
      <c r="O1128" s="17">
        <f t="shared" si="60"/>
        <v>0</v>
      </c>
      <c r="P1128" s="17">
        <f t="shared" si="60"/>
        <v>0</v>
      </c>
      <c r="Q1128" s="17">
        <f t="shared" si="60"/>
        <v>0</v>
      </c>
      <c r="R1128" s="17">
        <f t="shared" si="60"/>
        <v>0</v>
      </c>
      <c r="S1128" s="17">
        <f t="shared" si="59"/>
        <v>99</v>
      </c>
    </row>
    <row r="1129" spans="1:19">
      <c r="A1129" s="9">
        <v>56400</v>
      </c>
      <c r="B1129" s="9">
        <v>0</v>
      </c>
      <c r="C1129" s="9">
        <v>0</v>
      </c>
      <c r="D1129" s="9">
        <v>0</v>
      </c>
      <c r="E1129" s="9">
        <v>0</v>
      </c>
      <c r="F1129" s="9">
        <v>0</v>
      </c>
      <c r="G1129" s="9">
        <v>0</v>
      </c>
      <c r="H1129" s="9">
        <v>0</v>
      </c>
      <c r="I1129" s="9">
        <v>88</v>
      </c>
      <c r="K1129" s="9">
        <f t="shared" si="58"/>
        <v>56425</v>
      </c>
      <c r="L1129" s="17">
        <f t="shared" si="60"/>
        <v>0</v>
      </c>
      <c r="M1129" s="17">
        <f t="shared" si="60"/>
        <v>0</v>
      </c>
      <c r="N1129" s="17">
        <f t="shared" si="60"/>
        <v>0</v>
      </c>
      <c r="O1129" s="17">
        <f t="shared" si="60"/>
        <v>0</v>
      </c>
      <c r="P1129" s="17">
        <f t="shared" si="60"/>
        <v>0</v>
      </c>
      <c r="Q1129" s="17">
        <f t="shared" si="60"/>
        <v>0</v>
      </c>
      <c r="R1129" s="17">
        <f t="shared" si="60"/>
        <v>0</v>
      </c>
      <c r="S1129" s="17">
        <f t="shared" si="59"/>
        <v>88</v>
      </c>
    </row>
    <row r="1130" spans="1:19">
      <c r="A1130" s="9">
        <v>56450</v>
      </c>
      <c r="B1130" s="9">
        <v>0</v>
      </c>
      <c r="C1130" s="9">
        <v>0</v>
      </c>
      <c r="D1130" s="9">
        <v>0</v>
      </c>
      <c r="E1130" s="9">
        <v>0</v>
      </c>
      <c r="F1130" s="9">
        <v>0</v>
      </c>
      <c r="G1130" s="9">
        <v>0</v>
      </c>
      <c r="H1130" s="9">
        <v>0</v>
      </c>
      <c r="I1130" s="9">
        <v>78</v>
      </c>
      <c r="K1130" s="9">
        <f t="shared" si="58"/>
        <v>56475</v>
      </c>
      <c r="L1130" s="17">
        <f t="shared" si="60"/>
        <v>0</v>
      </c>
      <c r="M1130" s="17">
        <f t="shared" si="60"/>
        <v>0</v>
      </c>
      <c r="N1130" s="17">
        <f t="shared" si="60"/>
        <v>0</v>
      </c>
      <c r="O1130" s="17">
        <f t="shared" si="60"/>
        <v>0</v>
      </c>
      <c r="P1130" s="17">
        <f t="shared" si="60"/>
        <v>0</v>
      </c>
      <c r="Q1130" s="17">
        <f t="shared" si="60"/>
        <v>0</v>
      </c>
      <c r="R1130" s="17">
        <f t="shared" si="60"/>
        <v>0</v>
      </c>
      <c r="S1130" s="17">
        <f t="shared" si="59"/>
        <v>78</v>
      </c>
    </row>
    <row r="1131" spans="1:19">
      <c r="A1131" s="9">
        <v>56500</v>
      </c>
      <c r="B1131" s="9">
        <v>0</v>
      </c>
      <c r="C1131" s="9">
        <v>0</v>
      </c>
      <c r="D1131" s="9">
        <v>0</v>
      </c>
      <c r="E1131" s="9">
        <v>0</v>
      </c>
      <c r="F1131" s="9">
        <v>0</v>
      </c>
      <c r="G1131" s="9">
        <v>0</v>
      </c>
      <c r="H1131" s="9">
        <v>0</v>
      </c>
      <c r="I1131" s="9">
        <v>67</v>
      </c>
      <c r="K1131" s="9">
        <f t="shared" si="58"/>
        <v>56525</v>
      </c>
      <c r="L1131" s="17">
        <f t="shared" si="60"/>
        <v>0</v>
      </c>
      <c r="M1131" s="17">
        <f t="shared" si="60"/>
        <v>0</v>
      </c>
      <c r="N1131" s="17">
        <f t="shared" si="60"/>
        <v>0</v>
      </c>
      <c r="O1131" s="17">
        <f t="shared" si="60"/>
        <v>0</v>
      </c>
      <c r="P1131" s="17">
        <f t="shared" si="60"/>
        <v>0</v>
      </c>
      <c r="Q1131" s="17">
        <f t="shared" si="60"/>
        <v>0</v>
      </c>
      <c r="R1131" s="17">
        <f t="shared" si="60"/>
        <v>0</v>
      </c>
      <c r="S1131" s="17">
        <f t="shared" si="59"/>
        <v>67</v>
      </c>
    </row>
    <row r="1132" spans="1:19">
      <c r="A1132" s="9">
        <v>56550</v>
      </c>
      <c r="B1132" s="9">
        <v>0</v>
      </c>
      <c r="C1132" s="9">
        <v>0</v>
      </c>
      <c r="D1132" s="9">
        <v>0</v>
      </c>
      <c r="E1132" s="9">
        <v>0</v>
      </c>
      <c r="F1132" s="9">
        <v>0</v>
      </c>
      <c r="G1132" s="9">
        <v>0</v>
      </c>
      <c r="H1132" s="9">
        <v>0</v>
      </c>
      <c r="I1132" s="9">
        <v>57</v>
      </c>
      <c r="K1132" s="9">
        <f t="shared" si="58"/>
        <v>56575</v>
      </c>
      <c r="L1132" s="17">
        <f t="shared" si="60"/>
        <v>0</v>
      </c>
      <c r="M1132" s="17">
        <f t="shared" si="60"/>
        <v>0</v>
      </c>
      <c r="N1132" s="17">
        <f t="shared" si="60"/>
        <v>0</v>
      </c>
      <c r="O1132" s="17">
        <f t="shared" si="60"/>
        <v>0</v>
      </c>
      <c r="P1132" s="17">
        <f t="shared" si="60"/>
        <v>0</v>
      </c>
      <c r="Q1132" s="17">
        <f t="shared" si="60"/>
        <v>0</v>
      </c>
      <c r="R1132" s="17">
        <f t="shared" si="60"/>
        <v>0</v>
      </c>
      <c r="S1132" s="17">
        <f t="shared" si="59"/>
        <v>57</v>
      </c>
    </row>
    <row r="1133" spans="1:19">
      <c r="A1133" s="9">
        <v>56600</v>
      </c>
      <c r="B1133" s="9">
        <v>0</v>
      </c>
      <c r="C1133" s="9">
        <v>0</v>
      </c>
      <c r="D1133" s="9">
        <v>0</v>
      </c>
      <c r="E1133" s="9">
        <v>0</v>
      </c>
      <c r="F1133" s="9">
        <v>0</v>
      </c>
      <c r="G1133" s="9">
        <v>0</v>
      </c>
      <c r="H1133" s="9">
        <v>0</v>
      </c>
      <c r="I1133" s="9">
        <v>46</v>
      </c>
      <c r="K1133" s="9">
        <f t="shared" si="58"/>
        <v>56625</v>
      </c>
      <c r="L1133" s="17">
        <f t="shared" si="60"/>
        <v>0</v>
      </c>
      <c r="M1133" s="17">
        <f t="shared" si="60"/>
        <v>0</v>
      </c>
      <c r="N1133" s="17">
        <f t="shared" si="60"/>
        <v>0</v>
      </c>
      <c r="O1133" s="17">
        <f t="shared" si="60"/>
        <v>0</v>
      </c>
      <c r="P1133" s="17">
        <f t="shared" si="60"/>
        <v>0</v>
      </c>
      <c r="Q1133" s="17">
        <f t="shared" si="60"/>
        <v>0</v>
      </c>
      <c r="R1133" s="17">
        <f t="shared" si="60"/>
        <v>0</v>
      </c>
      <c r="S1133" s="17">
        <f t="shared" si="59"/>
        <v>46</v>
      </c>
    </row>
    <row r="1134" spans="1:19">
      <c r="A1134" s="9">
        <v>56650</v>
      </c>
      <c r="B1134" s="9">
        <v>0</v>
      </c>
      <c r="C1134" s="9">
        <v>0</v>
      </c>
      <c r="D1134" s="9">
        <v>0</v>
      </c>
      <c r="E1134" s="9">
        <v>0</v>
      </c>
      <c r="F1134" s="9">
        <v>0</v>
      </c>
      <c r="G1134" s="9">
        <v>0</v>
      </c>
      <c r="H1134" s="9">
        <v>0</v>
      </c>
      <c r="I1134" s="9">
        <v>36</v>
      </c>
      <c r="K1134" s="9">
        <f t="shared" si="58"/>
        <v>56675</v>
      </c>
      <c r="L1134" s="17">
        <f t="shared" si="60"/>
        <v>0</v>
      </c>
      <c r="M1134" s="17">
        <f t="shared" si="60"/>
        <v>0</v>
      </c>
      <c r="N1134" s="17">
        <f t="shared" si="60"/>
        <v>0</v>
      </c>
      <c r="O1134" s="17">
        <f t="shared" si="60"/>
        <v>0</v>
      </c>
      <c r="P1134" s="17">
        <f t="shared" si="60"/>
        <v>0</v>
      </c>
      <c r="Q1134" s="17">
        <f t="shared" si="60"/>
        <v>0</v>
      </c>
      <c r="R1134" s="17">
        <f t="shared" si="60"/>
        <v>0</v>
      </c>
      <c r="S1134" s="17">
        <f t="shared" si="59"/>
        <v>36</v>
      </c>
    </row>
    <row r="1135" spans="1:19">
      <c r="A1135" s="9">
        <v>56700</v>
      </c>
      <c r="B1135" s="9">
        <v>0</v>
      </c>
      <c r="C1135" s="9">
        <v>0</v>
      </c>
      <c r="D1135" s="9">
        <v>0</v>
      </c>
      <c r="E1135" s="9">
        <v>0</v>
      </c>
      <c r="F1135" s="9">
        <v>0</v>
      </c>
      <c r="G1135" s="9">
        <v>0</v>
      </c>
      <c r="H1135" s="9">
        <v>0</v>
      </c>
      <c r="I1135" s="9">
        <v>25</v>
      </c>
      <c r="K1135" s="9">
        <f t="shared" si="58"/>
        <v>56725</v>
      </c>
      <c r="L1135" s="17">
        <f t="shared" si="60"/>
        <v>0</v>
      </c>
      <c r="M1135" s="17">
        <f t="shared" si="60"/>
        <v>0</v>
      </c>
      <c r="N1135" s="17">
        <f t="shared" si="60"/>
        <v>0</v>
      </c>
      <c r="O1135" s="17">
        <f t="shared" si="60"/>
        <v>0</v>
      </c>
      <c r="P1135" s="17">
        <f t="shared" si="60"/>
        <v>0</v>
      </c>
      <c r="Q1135" s="17">
        <f t="shared" si="60"/>
        <v>0</v>
      </c>
      <c r="R1135" s="17">
        <f t="shared" si="60"/>
        <v>0</v>
      </c>
      <c r="S1135" s="17">
        <f t="shared" si="59"/>
        <v>25</v>
      </c>
    </row>
    <row r="1136" spans="1:19">
      <c r="A1136" s="9">
        <v>56750</v>
      </c>
      <c r="B1136" s="9">
        <v>0</v>
      </c>
      <c r="C1136" s="9">
        <v>0</v>
      </c>
      <c r="D1136" s="9">
        <v>0</v>
      </c>
      <c r="E1136" s="9">
        <v>0</v>
      </c>
      <c r="F1136" s="9">
        <v>0</v>
      </c>
      <c r="G1136" s="9">
        <v>0</v>
      </c>
      <c r="H1136" s="9">
        <v>0</v>
      </c>
      <c r="I1136" s="9">
        <v>15</v>
      </c>
      <c r="K1136" s="9">
        <f t="shared" si="58"/>
        <v>56775</v>
      </c>
      <c r="L1136" s="17">
        <f t="shared" si="60"/>
        <v>0</v>
      </c>
      <c r="M1136" s="17">
        <f t="shared" si="60"/>
        <v>0</v>
      </c>
      <c r="N1136" s="17">
        <f t="shared" si="60"/>
        <v>0</v>
      </c>
      <c r="O1136" s="17">
        <f t="shared" si="60"/>
        <v>0</v>
      </c>
      <c r="P1136" s="17">
        <f t="shared" si="60"/>
        <v>0</v>
      </c>
      <c r="Q1136" s="17">
        <f t="shared" si="60"/>
        <v>0</v>
      </c>
      <c r="R1136" s="17">
        <f t="shared" si="60"/>
        <v>0</v>
      </c>
      <c r="S1136" s="17">
        <f t="shared" si="59"/>
        <v>15</v>
      </c>
    </row>
    <row r="1137" spans="1:19">
      <c r="A1137" s="9">
        <v>56800</v>
      </c>
      <c r="B1137" s="9">
        <v>0</v>
      </c>
      <c r="C1137" s="9">
        <v>0</v>
      </c>
      <c r="D1137" s="9">
        <v>0</v>
      </c>
      <c r="E1137" s="9">
        <v>0</v>
      </c>
      <c r="F1137" s="9">
        <v>0</v>
      </c>
      <c r="G1137" s="9">
        <v>0</v>
      </c>
      <c r="H1137" s="9">
        <v>0</v>
      </c>
      <c r="I1137" s="9">
        <v>5</v>
      </c>
      <c r="K1137" s="9">
        <f t="shared" si="58"/>
        <v>56825</v>
      </c>
      <c r="L1137" s="17">
        <f t="shared" si="60"/>
        <v>0</v>
      </c>
      <c r="M1137" s="17">
        <f t="shared" si="60"/>
        <v>0</v>
      </c>
      <c r="N1137" s="17">
        <f t="shared" si="60"/>
        <v>0</v>
      </c>
      <c r="O1137" s="17">
        <f t="shared" si="60"/>
        <v>0</v>
      </c>
      <c r="P1137" s="17">
        <f t="shared" si="60"/>
        <v>0</v>
      </c>
      <c r="Q1137" s="17">
        <f t="shared" si="60"/>
        <v>0</v>
      </c>
      <c r="R1137" s="17">
        <f t="shared" si="60"/>
        <v>0</v>
      </c>
      <c r="S1137" s="17">
        <f t="shared" si="59"/>
        <v>4</v>
      </c>
    </row>
  </sheetData>
  <sheetProtection algorithmName="SHA-512" hashValue="9VMbKFSnzE/Rto32PqUcJ1hVJGFbHSWr5ExaP9M9ZPv6HeaOhe56dJL+FYRSUz5a2u+SVoGL6YudZpoRiAlLLg==" saltValue="wGH4qUmteWa674rk5m8YFg==" spinCount="100000" sheet="1" objects="1" scenarios="1"/>
  <conditionalFormatting sqref="L1:S1137">
    <cfRule type="cellIs" dxfId="0" priority="1" operator="notEqual">
      <formula>B1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FITD Worksheet</vt:lpstr>
      <vt:lpstr>Form 2441</vt:lpstr>
      <vt:lpstr>CTC Worksheet</vt:lpstr>
      <vt:lpstr>CTC Wksht - Pub 972</vt:lpstr>
      <vt:lpstr>Schedule 8812</vt:lpstr>
      <vt:lpstr>Earned Income - CTC</vt:lpstr>
      <vt:lpstr>EIC Worksheet</vt:lpstr>
      <vt:lpstr>Pub 596 Worksheet 1</vt:lpstr>
      <vt:lpstr>Worksheet A</vt:lpstr>
      <vt:lpstr>Worksheet B</vt:lpstr>
      <vt:lpstr>Lookup</vt:lpstr>
      <vt:lpstr>'CTC Wksht - Pub 972'!Print_Area</vt:lpstr>
      <vt:lpstr>'CTC Worksheet'!Print_Area</vt:lpstr>
      <vt:lpstr>'Earned Income - CTC'!Print_Area</vt:lpstr>
      <vt:lpstr>'EIC Worksheet'!Print_Area</vt:lpstr>
      <vt:lpstr>'FITD Worksheet'!Print_Area</vt:lpstr>
      <vt:lpstr>'Form 2441'!Print_Area</vt:lpstr>
      <vt:lpstr>'Pub 596 Worksheet 1'!Print_Area</vt:lpstr>
      <vt:lpstr>'Schedule 8812'!Print_Area</vt:lpstr>
      <vt:lpstr>'Worksheet A'!Print_Area</vt:lpstr>
      <vt:lpstr>'Worksheet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FIT Deduction Worksheet</dc:title>
  <dc:creator>Jennings, Veronica;Abrams, Kathleen</dc:creator>
  <cp:keywords>FIT Deduction</cp:keywords>
  <cp:lastModifiedBy>Microsoft Office User</cp:lastModifiedBy>
  <cp:lastPrinted>2022-03-16T13:50:25Z</cp:lastPrinted>
  <dcterms:created xsi:type="dcterms:W3CDTF">2022-02-23T20:05:53Z</dcterms:created>
  <dcterms:modified xsi:type="dcterms:W3CDTF">2022-06-29T13:57:14Z</dcterms:modified>
</cp:coreProperties>
</file>